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autoCompressPictures="0"/>
  <mc:AlternateContent xmlns:mc="http://schemas.openxmlformats.org/markup-compatibility/2006">
    <mc:Choice Requires="x15">
      <x15ac:absPath xmlns:x15ac="http://schemas.microsoft.com/office/spreadsheetml/2010/11/ac" url="https://netorgft8849656.sharepoint.com/sites/AnuvisionTeam/Shared Documents/01 Manufacturer Info and Pricing/_02 MSRP/"/>
    </mc:Choice>
  </mc:AlternateContent>
  <xr:revisionPtr revIDLastSave="28" documentId="13_ncr:1_{A222D95B-3EB8-42E2-BDEE-9EEE9E4A5E01}" xr6:coauthVersionLast="47" xr6:coauthVersionMax="47" xr10:uidLastSave="{89C29456-9F1A-4E3F-B83B-9C835DA4189A}"/>
  <bookViews>
    <workbookView xWindow="28680" yWindow="-10875" windowWidth="29040" windowHeight="15720" tabRatio="820" activeTab="16" xr2:uid="{00000000-000D-0000-FFFF-FFFF00000000}"/>
  </bookViews>
  <sheets>
    <sheet name="Apprimo" sheetId="13" r:id="rId1"/>
    <sheet name="Biamp Workplace" sheetId="21" r:id="rId2"/>
    <sheet name="Cambridge" sheetId="8" r:id="rId3"/>
    <sheet name="Commercial" sheetId="10" r:id="rId4"/>
    <sheet name="Community" sheetId="11" r:id="rId5"/>
    <sheet name="Crowd Mics" sheetId="17" r:id="rId6"/>
    <sheet name="Desono" sheetId="9" r:id="rId7"/>
    <sheet name="Devio" sheetId="4" r:id="rId8"/>
    <sheet name="EasyConnect" sheetId="20" r:id="rId9"/>
    <sheet name="Evoko" sheetId="19" r:id="rId10"/>
    <sheet name="Impera" sheetId="14" r:id="rId11"/>
    <sheet name="Modena" sheetId="12" r:id="rId12"/>
    <sheet name="Parle" sheetId="16" r:id="rId13"/>
    <sheet name="Tesira" sheetId="5" r:id="rId14"/>
    <sheet name="Vidi" sheetId="15" r:id="rId15"/>
    <sheet name="Vocia" sheetId="6" r:id="rId16"/>
    <sheet name="Voltera" sheetId="18" r:id="rId17"/>
  </sheets>
  <definedNames>
    <definedName name="AMP_A460H">Tesira!$AU$2</definedName>
    <definedName name="CM1_6W">Tesira!$AU$3</definedName>
    <definedName name="CM1_6WS">Tesira!#REF!</definedName>
    <definedName name="Company">#REF!</definedName>
    <definedName name="Currency">#REF!</definedName>
    <definedName name="Discount_Percentage">#REF!</definedName>
    <definedName name="DropShip">#REF!</definedName>
    <definedName name="Effectivity_Date">#REF!</definedName>
    <definedName name="EnergyStar">#REF!</definedName>
    <definedName name="FOB">#REF!</definedName>
    <definedName name="Freight">#REF!</definedName>
    <definedName name="InfoComm_Number">#REF!</definedName>
    <definedName name="ItemStatus">#REF!</definedName>
    <definedName name="JB_1">Tesira!#REF!</definedName>
    <definedName name="JB_CM1">Tesira!#REF!</definedName>
    <definedName name="NotForSale">#REF!</definedName>
    <definedName name="Price_Label">#REF!</definedName>
    <definedName name="Price_List_Type">#REF!</definedName>
    <definedName name="TB_1">Tesira!#REF!</definedName>
    <definedName name="URL">#REF!</definedName>
    <definedName name="WeightUOM">#REF!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C13" i="5" l="1"/>
  <c r="AC14" i="5"/>
  <c r="AC15" i="5"/>
  <c r="AN13" i="5"/>
  <c r="AN14" i="5"/>
  <c r="AN3" i="16"/>
  <c r="AN4" i="16"/>
  <c r="AN5" i="16"/>
  <c r="AN6" i="16"/>
  <c r="B7" i="15"/>
  <c r="B14" i="5"/>
  <c r="B13" i="5"/>
  <c r="B6" i="16"/>
  <c r="B5" i="16"/>
  <c r="B4" i="16"/>
  <c r="B3" i="16"/>
  <c r="B22" i="20"/>
  <c r="B21" i="20"/>
  <c r="B20" i="20"/>
  <c r="B19" i="20"/>
  <c r="B12" i="8"/>
  <c r="B7" i="21"/>
  <c r="B4" i="21"/>
  <c r="B3" i="21"/>
  <c r="B2" i="21"/>
  <c r="AN14" i="18"/>
  <c r="AN15" i="18"/>
  <c r="AN16" i="18"/>
  <c r="AN43" i="6"/>
  <c r="AN44" i="6"/>
  <c r="AN45" i="6"/>
  <c r="AN46" i="6"/>
  <c r="AN25" i="6"/>
  <c r="AN2" i="9"/>
  <c r="AC2" i="9"/>
  <c r="AN10" i="16"/>
  <c r="AN13" i="16"/>
  <c r="AN33" i="16"/>
  <c r="AN2" i="16"/>
  <c r="AC13" i="16"/>
  <c r="AC33" i="16"/>
  <c r="AC2" i="16"/>
  <c r="AN120" i="5"/>
  <c r="AN121" i="5"/>
  <c r="AC120" i="5"/>
  <c r="AC121" i="5"/>
  <c r="AN28" i="4"/>
  <c r="AN29" i="4"/>
  <c r="AC28" i="4"/>
  <c r="AC29" i="4"/>
  <c r="B16" i="18"/>
  <c r="B15" i="18"/>
  <c r="B14" i="18"/>
  <c r="B25" i="6"/>
  <c r="B121" i="5"/>
  <c r="B120" i="5"/>
  <c r="B2" i="16"/>
  <c r="B33" i="16"/>
  <c r="B13" i="16"/>
  <c r="B10" i="16"/>
  <c r="B7" i="19"/>
  <c r="B6" i="19"/>
  <c r="B5" i="19"/>
  <c r="B4" i="19"/>
  <c r="B10" i="19"/>
  <c r="B29" i="4"/>
  <c r="B28" i="4"/>
  <c r="B2" i="9"/>
  <c r="B43" i="10"/>
  <c r="B42" i="10"/>
  <c r="AC9" i="19"/>
  <c r="AC11" i="19"/>
  <c r="AC12" i="19"/>
  <c r="AC13" i="19"/>
  <c r="AC14" i="19"/>
  <c r="AC15" i="19"/>
  <c r="AC16" i="19"/>
  <c r="AC17" i="19"/>
  <c r="AC18" i="19"/>
  <c r="AC20" i="19"/>
  <c r="AC21" i="19"/>
  <c r="AC22" i="19"/>
  <c r="AC23" i="19"/>
  <c r="AC24" i="19"/>
  <c r="AC25" i="19"/>
  <c r="AC8" i="19"/>
  <c r="B11" i="21"/>
  <c r="A11" i="21"/>
  <c r="B10" i="21"/>
  <c r="A10" i="21"/>
  <c r="B9" i="21"/>
  <c r="A9" i="21"/>
  <c r="B8" i="21"/>
  <c r="A8" i="21"/>
  <c r="B12" i="21"/>
  <c r="A12" i="21"/>
  <c r="B6" i="21"/>
  <c r="A6" i="21"/>
  <c r="B5" i="21"/>
  <c r="A5" i="21"/>
  <c r="R3" i="5"/>
  <c r="R4" i="5"/>
  <c r="R5" i="5"/>
  <c r="R6" i="5"/>
  <c r="R7" i="5"/>
  <c r="R8" i="5"/>
  <c r="R9" i="5"/>
  <c r="R10" i="5"/>
  <c r="R11" i="5"/>
  <c r="R12"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2" i="5"/>
  <c r="AN122" i="5"/>
  <c r="AN6" i="5"/>
  <c r="AN7" i="5"/>
  <c r="AN8" i="5"/>
  <c r="AN9" i="5"/>
  <c r="AN10" i="5"/>
  <c r="AN11" i="5"/>
  <c r="AN12" i="5"/>
  <c r="AN16" i="5"/>
  <c r="AN17" i="5"/>
  <c r="AN18" i="5"/>
  <c r="AN19" i="5"/>
  <c r="AN20" i="5"/>
  <c r="AN21" i="5"/>
  <c r="AN22" i="5"/>
  <c r="AN24" i="5"/>
  <c r="AN25" i="5"/>
  <c r="AN26" i="5"/>
  <c r="AN27" i="5"/>
  <c r="AN28" i="5"/>
  <c r="AN29" i="5"/>
  <c r="AN30" i="5"/>
  <c r="AN32" i="5"/>
  <c r="AN33" i="5"/>
  <c r="AN34" i="5"/>
  <c r="AN35" i="5"/>
  <c r="AN36" i="5"/>
  <c r="AN37" i="5"/>
  <c r="AN38" i="5"/>
  <c r="AC122" i="5"/>
  <c r="AC6" i="5"/>
  <c r="AC7" i="5"/>
  <c r="AC8" i="5"/>
  <c r="AC9" i="5"/>
  <c r="AC10" i="5"/>
  <c r="AC11" i="5"/>
  <c r="AC12" i="5"/>
  <c r="AC16" i="5"/>
  <c r="AC17" i="5"/>
  <c r="AC18" i="5"/>
  <c r="AC19" i="5"/>
  <c r="AC20" i="5"/>
  <c r="AC21" i="5"/>
  <c r="AC22" i="5"/>
  <c r="AC24" i="5"/>
  <c r="AC25" i="5"/>
  <c r="AC26" i="5"/>
  <c r="AC27" i="5"/>
  <c r="AC28" i="5"/>
  <c r="AC29" i="5"/>
  <c r="AC30" i="5"/>
  <c r="AC32" i="5"/>
  <c r="AC33" i="5"/>
  <c r="AC34" i="5"/>
  <c r="AC35" i="5"/>
  <c r="AC36" i="5"/>
  <c r="AC37" i="5"/>
  <c r="AC38" i="5"/>
  <c r="B38" i="5"/>
  <c r="B37" i="5"/>
  <c r="B36" i="5"/>
  <c r="B35" i="5"/>
  <c r="B34" i="5"/>
  <c r="B33" i="5"/>
  <c r="B32" i="5"/>
  <c r="B30" i="5"/>
  <c r="B29" i="5"/>
  <c r="B28" i="5"/>
  <c r="B27" i="5"/>
  <c r="B26" i="5"/>
  <c r="B25" i="5"/>
  <c r="B24" i="5"/>
  <c r="B22" i="5"/>
  <c r="B21" i="5"/>
  <c r="B20" i="5"/>
  <c r="B19" i="5"/>
  <c r="B18" i="5"/>
  <c r="B17" i="5"/>
  <c r="B16" i="5"/>
  <c r="B12" i="5"/>
  <c r="B11" i="5"/>
  <c r="B10" i="5"/>
  <c r="B9" i="5"/>
  <c r="B8" i="5"/>
  <c r="B7" i="5"/>
  <c r="B6" i="5"/>
  <c r="AN7" i="8"/>
  <c r="AN8" i="8"/>
  <c r="AN9" i="8"/>
  <c r="AN10" i="8"/>
  <c r="AN11" i="8"/>
  <c r="AN13" i="8"/>
  <c r="AN40" i="5"/>
  <c r="B3" i="19"/>
  <c r="B2" i="19"/>
  <c r="AC3" i="20"/>
  <c r="AC4" i="20"/>
  <c r="AC5" i="20"/>
  <c r="AC6" i="20"/>
  <c r="AC7" i="20"/>
  <c r="AC8" i="20"/>
  <c r="AC9" i="20"/>
  <c r="AC10" i="20"/>
  <c r="AC11" i="20"/>
  <c r="AC12" i="20"/>
  <c r="AC13" i="20"/>
  <c r="AC14" i="20"/>
  <c r="AC15" i="20"/>
  <c r="AC16" i="20"/>
  <c r="AC17" i="20"/>
  <c r="AC18" i="20"/>
  <c r="AC23" i="20"/>
  <c r="AC24" i="20"/>
  <c r="AC25" i="20"/>
  <c r="AC26" i="20"/>
  <c r="AC27" i="20"/>
  <c r="AC28" i="20"/>
  <c r="AC29" i="20"/>
  <c r="AC30" i="20"/>
  <c r="AC31" i="20"/>
  <c r="AC32" i="20"/>
  <c r="AC33" i="20"/>
  <c r="AC34" i="20"/>
  <c r="AC35" i="20"/>
  <c r="AC36" i="20"/>
  <c r="AC37" i="20"/>
  <c r="AC38" i="20"/>
  <c r="AC39" i="20"/>
  <c r="AC40" i="20"/>
  <c r="AC41" i="20"/>
  <c r="AC42" i="20"/>
  <c r="AC43" i="20"/>
  <c r="AC44" i="20"/>
  <c r="AC2" i="20"/>
  <c r="AN3" i="14"/>
  <c r="AN4" i="14"/>
  <c r="AN5" i="14"/>
  <c r="AN6" i="14"/>
  <c r="AN7" i="14"/>
  <c r="AN8" i="14"/>
  <c r="AN9" i="14"/>
  <c r="AN10" i="14"/>
  <c r="AN11" i="14"/>
  <c r="AN12" i="14"/>
  <c r="AN13" i="14"/>
  <c r="AN14" i="14"/>
  <c r="AN15" i="14"/>
  <c r="AN6" i="18"/>
  <c r="AN8" i="18"/>
  <c r="AN10" i="18"/>
  <c r="AN12" i="18"/>
  <c r="AN17" i="18"/>
  <c r="A6" i="18"/>
  <c r="A8" i="18"/>
  <c r="A10" i="18"/>
  <c r="A12" i="18"/>
  <c r="A17" i="18"/>
  <c r="B6" i="18"/>
  <c r="B8" i="18"/>
  <c r="B10" i="18"/>
  <c r="B12" i="18"/>
  <c r="B17" i="18"/>
  <c r="AN2" i="15"/>
  <c r="AN6" i="15"/>
  <c r="A6" i="15"/>
  <c r="B6" i="15"/>
  <c r="AN74" i="5"/>
  <c r="A74" i="5"/>
  <c r="B74" i="5"/>
  <c r="AN44" i="16"/>
  <c r="AN9" i="16"/>
  <c r="AN40" i="16"/>
  <c r="A9" i="16"/>
  <c r="A40" i="16"/>
  <c r="B9" i="16"/>
  <c r="B40" i="16"/>
  <c r="B19" i="19"/>
  <c r="AN314" i="11"/>
  <c r="A314" i="11"/>
  <c r="B314" i="11"/>
  <c r="A3" i="10"/>
  <c r="A4" i="10"/>
  <c r="B3" i="10"/>
  <c r="B4" i="10"/>
  <c r="A13" i="8"/>
  <c r="B13" i="8"/>
  <c r="AN5" i="18"/>
  <c r="AN7" i="18"/>
  <c r="AN11" i="18"/>
  <c r="AN9" i="18"/>
  <c r="AN13" i="18"/>
  <c r="AN11" i="16"/>
  <c r="AN12" i="16"/>
  <c r="A36" i="20"/>
  <c r="A42" i="20"/>
  <c r="A28" i="20"/>
  <c r="A37" i="20"/>
  <c r="A43" i="20"/>
  <c r="A31" i="20"/>
  <c r="A33" i="20"/>
  <c r="A39" i="20"/>
  <c r="A25" i="20"/>
  <c r="A24" i="20"/>
  <c r="A11" i="20"/>
  <c r="A44" i="20"/>
  <c r="B36" i="20"/>
  <c r="B42" i="20"/>
  <c r="B28" i="20"/>
  <c r="B37" i="20"/>
  <c r="B43" i="20"/>
  <c r="B31" i="20"/>
  <c r="B33" i="20"/>
  <c r="B39" i="20"/>
  <c r="B25" i="20"/>
  <c r="B24" i="20"/>
  <c r="B11" i="20"/>
  <c r="B44" i="20"/>
  <c r="B13" i="18"/>
  <c r="B9" i="18"/>
  <c r="B11" i="18"/>
  <c r="B7" i="18"/>
  <c r="B46" i="6"/>
  <c r="B45" i="6"/>
  <c r="B44" i="6"/>
  <c r="B43" i="6"/>
  <c r="B22" i="19"/>
  <c r="B25" i="19"/>
  <c r="B24" i="19"/>
  <c r="B23" i="19"/>
  <c r="B20" i="19"/>
  <c r="B21" i="19"/>
  <c r="B27" i="20"/>
  <c r="B41" i="20"/>
  <c r="B35" i="20"/>
  <c r="B26" i="20"/>
  <c r="B10" i="20"/>
  <c r="B109" i="8"/>
  <c r="B108" i="8"/>
  <c r="B107" i="8"/>
  <c r="B106" i="8"/>
  <c r="B101" i="8"/>
  <c r="B100" i="8"/>
  <c r="B99" i="8"/>
  <c r="B40" i="20"/>
  <c r="A40" i="20"/>
  <c r="B38" i="20"/>
  <c r="A38" i="20"/>
  <c r="B34" i="20"/>
  <c r="A34" i="20"/>
  <c r="B32" i="20"/>
  <c r="A32" i="20"/>
  <c r="B30" i="20"/>
  <c r="A30" i="20"/>
  <c r="B29" i="20"/>
  <c r="A29" i="20"/>
  <c r="AQ23" i="20"/>
  <c r="AN23" i="20"/>
  <c r="AK23" i="20"/>
  <c r="AJ23" i="20"/>
  <c r="AI23" i="20"/>
  <c r="AH23" i="20"/>
  <c r="W23" i="20"/>
  <c r="V23" i="20"/>
  <c r="R23" i="20"/>
  <c r="P23" i="20"/>
  <c r="N23" i="20"/>
  <c r="B23" i="20"/>
  <c r="A23" i="20"/>
  <c r="B18" i="20"/>
  <c r="A18" i="20"/>
  <c r="AQ17" i="20"/>
  <c r="AN17" i="20"/>
  <c r="AK17" i="20"/>
  <c r="AJ17" i="20"/>
  <c r="AI17" i="20"/>
  <c r="AH17" i="20"/>
  <c r="W17" i="20"/>
  <c r="V17" i="20"/>
  <c r="R17" i="20"/>
  <c r="P17" i="20"/>
  <c r="N17" i="20"/>
  <c r="B17" i="20"/>
  <c r="A17" i="20"/>
  <c r="B16" i="20"/>
  <c r="A16" i="20"/>
  <c r="B15" i="20"/>
  <c r="A15" i="20"/>
  <c r="B14" i="20"/>
  <c r="A14" i="20"/>
  <c r="B13" i="20"/>
  <c r="A13" i="20"/>
  <c r="B12" i="20"/>
  <c r="A12" i="20"/>
  <c r="AQ9" i="20"/>
  <c r="AN9" i="20"/>
  <c r="AK9" i="20"/>
  <c r="AJ9" i="20"/>
  <c r="AI9" i="20"/>
  <c r="AH9" i="20"/>
  <c r="W9" i="20"/>
  <c r="V9" i="20"/>
  <c r="R9" i="20"/>
  <c r="P9" i="20"/>
  <c r="N9" i="20"/>
  <c r="B9" i="20"/>
  <c r="A9" i="20"/>
  <c r="AQ8" i="20"/>
  <c r="AN8" i="20"/>
  <c r="AK8" i="20"/>
  <c r="AJ8" i="20"/>
  <c r="AI8" i="20"/>
  <c r="AH8" i="20"/>
  <c r="W8" i="20"/>
  <c r="V8" i="20"/>
  <c r="R8" i="20"/>
  <c r="P8" i="20"/>
  <c r="N8" i="20"/>
  <c r="B8" i="20"/>
  <c r="A8" i="20"/>
  <c r="AQ7" i="20"/>
  <c r="AN7" i="20"/>
  <c r="AK7" i="20"/>
  <c r="AJ7" i="20"/>
  <c r="AI7" i="20"/>
  <c r="AH7" i="20"/>
  <c r="W7" i="20"/>
  <c r="V7" i="20"/>
  <c r="R7" i="20"/>
  <c r="P7" i="20"/>
  <c r="N7" i="20"/>
  <c r="B7" i="20"/>
  <c r="A7" i="20"/>
  <c r="AQ6" i="20"/>
  <c r="AN6" i="20"/>
  <c r="AK6" i="20"/>
  <c r="AJ6" i="20"/>
  <c r="AI6" i="20"/>
  <c r="AH6" i="20"/>
  <c r="W6" i="20"/>
  <c r="V6" i="20"/>
  <c r="R6" i="20"/>
  <c r="P6" i="20"/>
  <c r="N6" i="20"/>
  <c r="B6" i="20"/>
  <c r="A6" i="20"/>
  <c r="AQ5" i="20"/>
  <c r="AN5" i="20"/>
  <c r="AK5" i="20"/>
  <c r="AJ5" i="20"/>
  <c r="AI5" i="20"/>
  <c r="AH5" i="20"/>
  <c r="W5" i="20"/>
  <c r="V5" i="20"/>
  <c r="R5" i="20"/>
  <c r="P5" i="20"/>
  <c r="N5" i="20"/>
  <c r="B5" i="20"/>
  <c r="A5" i="20"/>
  <c r="B4" i="20"/>
  <c r="A4" i="20"/>
  <c r="B3" i="20"/>
  <c r="A3" i="20"/>
  <c r="B2" i="20"/>
  <c r="AC40" i="5"/>
  <c r="AC7" i="8"/>
  <c r="B18" i="19"/>
  <c r="B13" i="19"/>
  <c r="B17" i="19"/>
  <c r="B16" i="19"/>
  <c r="B11" i="19"/>
  <c r="B12" i="19"/>
  <c r="B14" i="19"/>
  <c r="B8" i="19"/>
  <c r="B9" i="19"/>
  <c r="B15" i="19"/>
  <c r="AC42" i="16"/>
  <c r="AC43" i="16"/>
  <c r="AC44" i="16"/>
  <c r="R44" i="16"/>
  <c r="AN4" i="12"/>
  <c r="AC3" i="12"/>
  <c r="AC2" i="12"/>
  <c r="AN30" i="4"/>
  <c r="AC30" i="4"/>
  <c r="R30" i="4"/>
  <c r="B40" i="5" l="1"/>
  <c r="B11" i="16"/>
  <c r="B4" i="12"/>
  <c r="A19" i="9"/>
  <c r="A20" i="9"/>
  <c r="A21" i="9"/>
  <c r="A22" i="9"/>
  <c r="A16" i="9"/>
  <c r="A18" i="9"/>
  <c r="B19" i="9"/>
  <c r="B20" i="9"/>
  <c r="B21" i="9"/>
  <c r="B22" i="9"/>
  <c r="B16" i="9"/>
  <c r="B18" i="9"/>
  <c r="B23" i="9"/>
  <c r="A40" i="10"/>
  <c r="A38" i="10"/>
  <c r="A41" i="10"/>
  <c r="A8" i="10"/>
  <c r="B40" i="10"/>
  <c r="B38" i="10"/>
  <c r="B41" i="10"/>
  <c r="B8" i="10"/>
  <c r="B39" i="10"/>
  <c r="B7" i="8"/>
  <c r="B2" i="15"/>
  <c r="B122" i="5"/>
  <c r="B44" i="16"/>
  <c r="A30" i="4"/>
  <c r="B30" i="4"/>
  <c r="AQ5" i="18"/>
  <c r="AO5" i="18"/>
  <c r="AJ5" i="18"/>
  <c r="AI5" i="18"/>
  <c r="AH5" i="18"/>
  <c r="AC5" i="18"/>
  <c r="W5" i="18"/>
  <c r="V5" i="18"/>
  <c r="R5" i="18"/>
  <c r="P5" i="18"/>
  <c r="B5" i="18"/>
  <c r="A5" i="18"/>
  <c r="AQ4" i="18"/>
  <c r="AO4" i="18"/>
  <c r="AN4" i="18"/>
  <c r="AJ4" i="18"/>
  <c r="AI4" i="18"/>
  <c r="AH4" i="18"/>
  <c r="AC4" i="18"/>
  <c r="W4" i="18"/>
  <c r="V4" i="18"/>
  <c r="R4" i="18"/>
  <c r="P4" i="18"/>
  <c r="B4" i="18"/>
  <c r="A4" i="18"/>
  <c r="AQ3" i="18"/>
  <c r="AO3" i="18"/>
  <c r="AN3" i="18"/>
  <c r="AJ3" i="18"/>
  <c r="AI3" i="18"/>
  <c r="AH3" i="18"/>
  <c r="AC3" i="18"/>
  <c r="W3" i="18"/>
  <c r="V3" i="18"/>
  <c r="R3" i="18"/>
  <c r="P3" i="18"/>
  <c r="B3" i="18"/>
  <c r="A3" i="18"/>
  <c r="AQ2" i="18"/>
  <c r="AO2" i="18"/>
  <c r="AN2" i="18"/>
  <c r="AJ2" i="18"/>
  <c r="AI2" i="18"/>
  <c r="AH2" i="18"/>
  <c r="AC2" i="18"/>
  <c r="W2" i="18"/>
  <c r="V2" i="18"/>
  <c r="R2" i="18"/>
  <c r="P2" i="18"/>
  <c r="B2" i="18"/>
  <c r="A2" i="18"/>
  <c r="AN39" i="5"/>
  <c r="A39" i="5"/>
  <c r="B39" i="5"/>
  <c r="P39" i="5"/>
  <c r="V39" i="5"/>
  <c r="W39" i="5"/>
  <c r="AC39" i="5"/>
  <c r="AH39" i="5"/>
  <c r="AI39" i="5"/>
  <c r="AJ39" i="5"/>
  <c r="AK39" i="5"/>
  <c r="AO39" i="5"/>
  <c r="AQ39" i="5"/>
  <c r="AN8" i="16"/>
  <c r="AN39" i="16"/>
  <c r="A8" i="16"/>
  <c r="A39" i="16"/>
  <c r="B8" i="16"/>
  <c r="B39" i="16"/>
  <c r="N8" i="16"/>
  <c r="P8" i="16"/>
  <c r="P39" i="16"/>
  <c r="R8" i="16"/>
  <c r="R39" i="16"/>
  <c r="V8" i="16"/>
  <c r="V39" i="16"/>
  <c r="W8" i="16"/>
  <c r="W39" i="16"/>
  <c r="AH8" i="16"/>
  <c r="AH39" i="16"/>
  <c r="AI8" i="16"/>
  <c r="AI39" i="16"/>
  <c r="AJ8" i="16"/>
  <c r="AJ39" i="16"/>
  <c r="AK8" i="16"/>
  <c r="AK39" i="16"/>
  <c r="AO8" i="16"/>
  <c r="AO39" i="16"/>
  <c r="AQ8" i="16"/>
  <c r="AQ39" i="16"/>
  <c r="A11" i="14"/>
  <c r="B11" i="14"/>
  <c r="P11" i="14"/>
  <c r="R11" i="14"/>
  <c r="V11" i="14"/>
  <c r="W11" i="14"/>
  <c r="AC11" i="14"/>
  <c r="AH11" i="14"/>
  <c r="AI11" i="14"/>
  <c r="AJ11" i="14"/>
  <c r="AK11" i="14"/>
  <c r="AO11" i="14"/>
  <c r="AQ11" i="14"/>
  <c r="AN17" i="9"/>
  <c r="AN15" i="9"/>
  <c r="AN33" i="9"/>
  <c r="A17" i="9"/>
  <c r="A15" i="9"/>
  <c r="A33" i="9"/>
  <c r="B17" i="9"/>
  <c r="B15" i="9"/>
  <c r="B33" i="9"/>
  <c r="N17" i="9"/>
  <c r="N15" i="9"/>
  <c r="P17" i="9"/>
  <c r="P15" i="9"/>
  <c r="P33" i="9"/>
  <c r="R17" i="9"/>
  <c r="R15" i="9"/>
  <c r="R33" i="9"/>
  <c r="V17" i="9"/>
  <c r="V15" i="9"/>
  <c r="V33" i="9"/>
  <c r="W17" i="9"/>
  <c r="W15" i="9"/>
  <c r="W33" i="9"/>
  <c r="AC17" i="9"/>
  <c r="AC15" i="9"/>
  <c r="AC33" i="9"/>
  <c r="AH17" i="9"/>
  <c r="AH15" i="9"/>
  <c r="AH33" i="9"/>
  <c r="AI17" i="9"/>
  <c r="AI15" i="9"/>
  <c r="AI33" i="9"/>
  <c r="AJ17" i="9"/>
  <c r="AJ15" i="9"/>
  <c r="AJ33" i="9"/>
  <c r="AK17" i="9"/>
  <c r="AK15" i="9"/>
  <c r="AK33" i="9"/>
  <c r="AO17" i="9"/>
  <c r="AO15" i="9"/>
  <c r="AO33" i="9"/>
  <c r="AQ17" i="9"/>
  <c r="AQ15" i="9"/>
  <c r="AQ33" i="9"/>
  <c r="A5" i="10"/>
  <c r="A7" i="10"/>
  <c r="A24" i="10"/>
  <c r="A23" i="10"/>
  <c r="A26" i="10"/>
  <c r="A25" i="10"/>
  <c r="A12" i="10"/>
  <c r="A13" i="10"/>
  <c r="A14" i="10"/>
  <c r="A22" i="10"/>
  <c r="B5" i="10"/>
  <c r="B7" i="10"/>
  <c r="B24" i="10"/>
  <c r="B23" i="10"/>
  <c r="B26" i="10"/>
  <c r="B25" i="10"/>
  <c r="B12" i="10"/>
  <c r="B13" i="10"/>
  <c r="B14" i="10"/>
  <c r="B22" i="10"/>
  <c r="P5" i="10"/>
  <c r="P7" i="10"/>
  <c r="P24" i="10"/>
  <c r="P23" i="10"/>
  <c r="P26" i="10"/>
  <c r="P25" i="10"/>
  <c r="P12" i="10"/>
  <c r="P13" i="10"/>
  <c r="P14" i="10"/>
  <c r="P22" i="10"/>
  <c r="R5" i="10"/>
  <c r="R7" i="10"/>
  <c r="R24" i="10"/>
  <c r="R23" i="10"/>
  <c r="R26" i="10"/>
  <c r="R25" i="10"/>
  <c r="R12" i="10"/>
  <c r="R13" i="10"/>
  <c r="R14" i="10"/>
  <c r="R22" i="10"/>
  <c r="V5" i="10"/>
  <c r="V7" i="10"/>
  <c r="V24" i="10"/>
  <c r="V23" i="10"/>
  <c r="V26" i="10"/>
  <c r="V25" i="10"/>
  <c r="V12" i="10"/>
  <c r="V13" i="10"/>
  <c r="V14" i="10"/>
  <c r="V22" i="10"/>
  <c r="W5" i="10"/>
  <c r="W7" i="10"/>
  <c r="W24" i="10"/>
  <c r="W23" i="10"/>
  <c r="W26" i="10"/>
  <c r="W25" i="10"/>
  <c r="W12" i="10"/>
  <c r="W13" i="10"/>
  <c r="W14" i="10"/>
  <c r="W22" i="10"/>
  <c r="AC5" i="10"/>
  <c r="AC7" i="10"/>
  <c r="AC24" i="10"/>
  <c r="AC23" i="10"/>
  <c r="AC26" i="10"/>
  <c r="AC25" i="10"/>
  <c r="AC12" i="10"/>
  <c r="AC13" i="10"/>
  <c r="AC14" i="10"/>
  <c r="AC22" i="10"/>
  <c r="AH5" i="10"/>
  <c r="AH7" i="10"/>
  <c r="AH24" i="10"/>
  <c r="AH23" i="10"/>
  <c r="AH26" i="10"/>
  <c r="AH25" i="10"/>
  <c r="AH12" i="10"/>
  <c r="AH13" i="10"/>
  <c r="AH14" i="10"/>
  <c r="AH22" i="10"/>
  <c r="AI5" i="10"/>
  <c r="AI7" i="10"/>
  <c r="AI24" i="10"/>
  <c r="AI23" i="10"/>
  <c r="AI26" i="10"/>
  <c r="AI25" i="10"/>
  <c r="AI12" i="10"/>
  <c r="AI13" i="10"/>
  <c r="AI14" i="10"/>
  <c r="AI22" i="10"/>
  <c r="AJ5" i="10"/>
  <c r="AJ7" i="10"/>
  <c r="AJ24" i="10"/>
  <c r="AJ23" i="10"/>
  <c r="AJ26" i="10"/>
  <c r="AJ25" i="10"/>
  <c r="AJ12" i="10"/>
  <c r="AJ13" i="10"/>
  <c r="AJ14" i="10"/>
  <c r="AJ22" i="10"/>
  <c r="AK5" i="10"/>
  <c r="AK7" i="10"/>
  <c r="AK24" i="10"/>
  <c r="AK23" i="10"/>
  <c r="AK26" i="10"/>
  <c r="AK25" i="10"/>
  <c r="AK12" i="10"/>
  <c r="AK13" i="10"/>
  <c r="AK14" i="10"/>
  <c r="AK22" i="10"/>
  <c r="AN5" i="10"/>
  <c r="AN7" i="10"/>
  <c r="AN24" i="10"/>
  <c r="AN23" i="10"/>
  <c r="AN26" i="10"/>
  <c r="AN25" i="10"/>
  <c r="AN12" i="10"/>
  <c r="AN13" i="10"/>
  <c r="AN14" i="10"/>
  <c r="AN22" i="10"/>
  <c r="AO5" i="10"/>
  <c r="AO7" i="10"/>
  <c r="AO24" i="10"/>
  <c r="AO23" i="10"/>
  <c r="AO26" i="10"/>
  <c r="AO25" i="10"/>
  <c r="AO12" i="10"/>
  <c r="AO13" i="10"/>
  <c r="AO14" i="10"/>
  <c r="AO22" i="10"/>
  <c r="AQ5" i="10"/>
  <c r="AQ7" i="10"/>
  <c r="AQ24" i="10"/>
  <c r="AQ23" i="10"/>
  <c r="AQ26" i="10"/>
  <c r="AQ25" i="10"/>
  <c r="AQ12" i="10"/>
  <c r="AQ13" i="10"/>
  <c r="AQ14" i="10"/>
  <c r="AQ22" i="10"/>
  <c r="AN6" i="8"/>
  <c r="A6" i="8"/>
  <c r="B6" i="8"/>
  <c r="P6" i="8"/>
  <c r="R6" i="8"/>
  <c r="V6" i="8"/>
  <c r="W6" i="8"/>
  <c r="AC6" i="8"/>
  <c r="AH6" i="8"/>
  <c r="AI6" i="8"/>
  <c r="AJ6" i="8"/>
  <c r="AK6" i="8"/>
  <c r="AO6" i="8"/>
  <c r="AQ6" i="8"/>
  <c r="AN14" i="13"/>
  <c r="AN16" i="13"/>
  <c r="A14" i="13"/>
  <c r="A16" i="13"/>
  <c r="B14" i="13"/>
  <c r="B16" i="13"/>
  <c r="N14" i="13"/>
  <c r="P14" i="13"/>
  <c r="P16" i="13"/>
  <c r="R14" i="13"/>
  <c r="R16" i="13"/>
  <c r="V14" i="13"/>
  <c r="V16" i="13"/>
  <c r="W14" i="13"/>
  <c r="W16" i="13"/>
  <c r="AC14" i="13"/>
  <c r="AC16" i="13"/>
  <c r="AH14" i="13"/>
  <c r="AH16" i="13"/>
  <c r="AI14" i="13"/>
  <c r="AI16" i="13"/>
  <c r="AJ14" i="13"/>
  <c r="AJ16" i="13"/>
  <c r="AK14" i="13"/>
  <c r="AK16" i="13"/>
  <c r="AO14" i="13"/>
  <c r="AO16" i="13"/>
  <c r="AQ14" i="13"/>
  <c r="AQ16" i="13"/>
  <c r="A7" i="14"/>
  <c r="A8" i="14"/>
  <c r="A9" i="14"/>
  <c r="B7" i="14"/>
  <c r="B8" i="14"/>
  <c r="B9" i="14"/>
  <c r="P7" i="14"/>
  <c r="P8" i="14"/>
  <c r="P9" i="14"/>
  <c r="R7" i="14"/>
  <c r="R8" i="14"/>
  <c r="R9" i="14"/>
  <c r="V7" i="14"/>
  <c r="V8" i="14"/>
  <c r="V9" i="14"/>
  <c r="W7" i="14"/>
  <c r="W8" i="14"/>
  <c r="W9" i="14"/>
  <c r="AC7" i="14"/>
  <c r="AC8" i="14"/>
  <c r="AC9" i="14"/>
  <c r="AH7" i="14"/>
  <c r="AH8" i="14"/>
  <c r="AH9" i="14"/>
  <c r="AI7" i="14"/>
  <c r="AI8" i="14"/>
  <c r="AI9" i="14"/>
  <c r="AJ7" i="14"/>
  <c r="AJ8" i="14"/>
  <c r="AJ9" i="14"/>
  <c r="AK7" i="14"/>
  <c r="AK8" i="14"/>
  <c r="AK9" i="14"/>
  <c r="AO7" i="14"/>
  <c r="AO8" i="14"/>
  <c r="AO9" i="14"/>
  <c r="AQ7" i="14"/>
  <c r="AQ8" i="14"/>
  <c r="AQ9" i="14"/>
  <c r="A4" i="14"/>
  <c r="A5" i="14"/>
  <c r="B4" i="14"/>
  <c r="B5" i="14"/>
  <c r="P4" i="14"/>
  <c r="P5" i="14"/>
  <c r="R4" i="14"/>
  <c r="R5" i="14"/>
  <c r="V4" i="14"/>
  <c r="V5" i="14"/>
  <c r="W4" i="14"/>
  <c r="W5" i="14"/>
  <c r="AC4" i="14"/>
  <c r="AC5" i="14"/>
  <c r="AH4" i="14"/>
  <c r="AH5" i="14"/>
  <c r="AI4" i="14"/>
  <c r="AI5" i="14"/>
  <c r="AJ4" i="14"/>
  <c r="AJ5" i="14"/>
  <c r="AK4" i="14"/>
  <c r="AK5" i="14"/>
  <c r="AO4" i="14"/>
  <c r="AO5" i="14"/>
  <c r="AQ4" i="14"/>
  <c r="AQ5" i="14"/>
  <c r="AQ3" i="6"/>
  <c r="AQ4" i="6"/>
  <c r="AQ5" i="6"/>
  <c r="AQ6" i="6"/>
  <c r="AQ7" i="6"/>
  <c r="AQ8" i="6"/>
  <c r="AQ9" i="6"/>
  <c r="AQ10" i="6"/>
  <c r="AQ11" i="6"/>
  <c r="AQ12" i="6"/>
  <c r="AQ13" i="6"/>
  <c r="AQ14" i="6"/>
  <c r="AQ15" i="6"/>
  <c r="AQ16" i="6"/>
  <c r="AQ17" i="6"/>
  <c r="AQ18" i="6"/>
  <c r="AQ19" i="6"/>
  <c r="AQ20" i="6"/>
  <c r="AQ21" i="6"/>
  <c r="AQ22" i="6"/>
  <c r="AQ23" i="6"/>
  <c r="AQ24" i="6"/>
  <c r="AQ26" i="6"/>
  <c r="AQ27" i="6"/>
  <c r="AQ28" i="6"/>
  <c r="AQ29" i="6"/>
  <c r="AQ30" i="6"/>
  <c r="AQ31" i="6"/>
  <c r="AQ32" i="6"/>
  <c r="AQ33" i="6"/>
  <c r="AQ34" i="6"/>
  <c r="AQ35" i="6"/>
  <c r="AQ36" i="6"/>
  <c r="AQ37" i="6"/>
  <c r="AQ38" i="6"/>
  <c r="AQ39" i="6"/>
  <c r="AQ40" i="6"/>
  <c r="AQ41" i="6"/>
  <c r="AQ42" i="6"/>
  <c r="AO3" i="6"/>
  <c r="AO4" i="6"/>
  <c r="AO5" i="6"/>
  <c r="AO6" i="6"/>
  <c r="AO7" i="6"/>
  <c r="AO8" i="6"/>
  <c r="AO9" i="6"/>
  <c r="AO10" i="6"/>
  <c r="AO11" i="6"/>
  <c r="AO12" i="6"/>
  <c r="AO13" i="6"/>
  <c r="AO14" i="6"/>
  <c r="AO15" i="6"/>
  <c r="AO16" i="6"/>
  <c r="AO17" i="6"/>
  <c r="AO18" i="6"/>
  <c r="AO19" i="6"/>
  <c r="AO20" i="6"/>
  <c r="AO21" i="6"/>
  <c r="AO22" i="6"/>
  <c r="AO23" i="6"/>
  <c r="AO24" i="6"/>
  <c r="AO26" i="6"/>
  <c r="AO27" i="6"/>
  <c r="AO28" i="6"/>
  <c r="AO29" i="6"/>
  <c r="AO30" i="6"/>
  <c r="AO31" i="6"/>
  <c r="AO32" i="6"/>
  <c r="AO33" i="6"/>
  <c r="AO34" i="6"/>
  <c r="AO35" i="6"/>
  <c r="AO36" i="6"/>
  <c r="AO37" i="6"/>
  <c r="AO38" i="6"/>
  <c r="AO39" i="6"/>
  <c r="AO40" i="6"/>
  <c r="AO41" i="6"/>
  <c r="AO42" i="6"/>
  <c r="AN3" i="6"/>
  <c r="AN4" i="6"/>
  <c r="AN5" i="6"/>
  <c r="AN6" i="6"/>
  <c r="AN7" i="6"/>
  <c r="AN8" i="6"/>
  <c r="AN9" i="6"/>
  <c r="AN10" i="6"/>
  <c r="AN11" i="6"/>
  <c r="AN12" i="6"/>
  <c r="AN13" i="6"/>
  <c r="AN14" i="6"/>
  <c r="AN15" i="6"/>
  <c r="AN16" i="6"/>
  <c r="AN17" i="6"/>
  <c r="AN18" i="6"/>
  <c r="AN19" i="6"/>
  <c r="AN20" i="6"/>
  <c r="AN21" i="6"/>
  <c r="AN22" i="6"/>
  <c r="AN23" i="6"/>
  <c r="AN24" i="6"/>
  <c r="AN26" i="6"/>
  <c r="AN27" i="6"/>
  <c r="AN28" i="6"/>
  <c r="AN29" i="6"/>
  <c r="AN30" i="6"/>
  <c r="AN31" i="6"/>
  <c r="AN32" i="6"/>
  <c r="AN33" i="6"/>
  <c r="AN34" i="6"/>
  <c r="AN35" i="6"/>
  <c r="AN36" i="6"/>
  <c r="AN37" i="6"/>
  <c r="AN38" i="6"/>
  <c r="AN39" i="6"/>
  <c r="AN40" i="6"/>
  <c r="AN41" i="6"/>
  <c r="AN42" i="6"/>
  <c r="AK3" i="6"/>
  <c r="AK4" i="6"/>
  <c r="AK5" i="6"/>
  <c r="AK6" i="6"/>
  <c r="AK7" i="6"/>
  <c r="AK8" i="6"/>
  <c r="AK9" i="6"/>
  <c r="AK10" i="6"/>
  <c r="AK11" i="6"/>
  <c r="AK12" i="6"/>
  <c r="AK13" i="6"/>
  <c r="AK14" i="6"/>
  <c r="AK15" i="6"/>
  <c r="AK16" i="6"/>
  <c r="AK17" i="6"/>
  <c r="AK18" i="6"/>
  <c r="AK19" i="6"/>
  <c r="AK20" i="6"/>
  <c r="AK21" i="6"/>
  <c r="AK22" i="6"/>
  <c r="AK23" i="6"/>
  <c r="AK24" i="6"/>
  <c r="AK26" i="6"/>
  <c r="AK27" i="6"/>
  <c r="AK28" i="6"/>
  <c r="AK29" i="6"/>
  <c r="AK30" i="6"/>
  <c r="AK31" i="6"/>
  <c r="AK32" i="6"/>
  <c r="AK33" i="6"/>
  <c r="AK34" i="6"/>
  <c r="AK35" i="6"/>
  <c r="AK36" i="6"/>
  <c r="AK37" i="6"/>
  <c r="AK38" i="6"/>
  <c r="AK39" i="6"/>
  <c r="AK40" i="6"/>
  <c r="AK41" i="6"/>
  <c r="AK42" i="6"/>
  <c r="AJ3" i="6"/>
  <c r="AJ4" i="6"/>
  <c r="AJ5" i="6"/>
  <c r="AJ6" i="6"/>
  <c r="AJ7" i="6"/>
  <c r="AJ8" i="6"/>
  <c r="AJ9" i="6"/>
  <c r="AJ10" i="6"/>
  <c r="AJ11" i="6"/>
  <c r="AJ12" i="6"/>
  <c r="AJ13" i="6"/>
  <c r="AJ14" i="6"/>
  <c r="AJ15" i="6"/>
  <c r="AJ16" i="6"/>
  <c r="AJ17" i="6"/>
  <c r="AJ18" i="6"/>
  <c r="AJ19" i="6"/>
  <c r="AJ20" i="6"/>
  <c r="AJ21" i="6"/>
  <c r="AJ22" i="6"/>
  <c r="AJ23" i="6"/>
  <c r="AJ24" i="6"/>
  <c r="AJ26" i="6"/>
  <c r="AJ27" i="6"/>
  <c r="AJ28" i="6"/>
  <c r="AJ29" i="6"/>
  <c r="AJ30" i="6"/>
  <c r="AJ31" i="6"/>
  <c r="AJ32" i="6"/>
  <c r="AJ33" i="6"/>
  <c r="AJ34" i="6"/>
  <c r="AJ35" i="6"/>
  <c r="AJ36" i="6"/>
  <c r="AJ37" i="6"/>
  <c r="AJ38" i="6"/>
  <c r="AJ39" i="6"/>
  <c r="AJ40" i="6"/>
  <c r="AJ41" i="6"/>
  <c r="AJ42" i="6"/>
  <c r="AI3" i="6"/>
  <c r="AI4" i="6"/>
  <c r="AI5" i="6"/>
  <c r="AI6" i="6"/>
  <c r="AI7" i="6"/>
  <c r="AI8" i="6"/>
  <c r="AI9" i="6"/>
  <c r="AI10" i="6"/>
  <c r="AI11" i="6"/>
  <c r="AI12" i="6"/>
  <c r="AI13" i="6"/>
  <c r="AI14" i="6"/>
  <c r="AI15" i="6"/>
  <c r="AI16" i="6"/>
  <c r="AI17" i="6"/>
  <c r="AI18" i="6"/>
  <c r="AI19" i="6"/>
  <c r="AI20" i="6"/>
  <c r="AI21" i="6"/>
  <c r="AI22" i="6"/>
  <c r="AI23" i="6"/>
  <c r="AI24" i="6"/>
  <c r="AI26" i="6"/>
  <c r="AI27" i="6"/>
  <c r="AI28" i="6"/>
  <c r="AI29" i="6"/>
  <c r="AI30" i="6"/>
  <c r="AI31" i="6"/>
  <c r="AI32" i="6"/>
  <c r="AI33" i="6"/>
  <c r="AI34" i="6"/>
  <c r="AI35" i="6"/>
  <c r="AI36" i="6"/>
  <c r="AI37" i="6"/>
  <c r="AI38" i="6"/>
  <c r="AI39" i="6"/>
  <c r="AI40" i="6"/>
  <c r="AI41" i="6"/>
  <c r="AI42" i="6"/>
  <c r="AH3" i="6"/>
  <c r="AH4" i="6"/>
  <c r="AH5" i="6"/>
  <c r="AH6" i="6"/>
  <c r="AH7" i="6"/>
  <c r="AH8" i="6"/>
  <c r="AH9" i="6"/>
  <c r="AH10" i="6"/>
  <c r="AH11" i="6"/>
  <c r="AH12" i="6"/>
  <c r="AH13" i="6"/>
  <c r="AH14" i="6"/>
  <c r="AH15" i="6"/>
  <c r="AH16" i="6"/>
  <c r="AH17" i="6"/>
  <c r="AH18" i="6"/>
  <c r="AH19" i="6"/>
  <c r="AH20" i="6"/>
  <c r="AH21" i="6"/>
  <c r="AH22" i="6"/>
  <c r="AH23" i="6"/>
  <c r="AH24" i="6"/>
  <c r="AH26" i="6"/>
  <c r="AH27" i="6"/>
  <c r="AH28" i="6"/>
  <c r="AH29" i="6"/>
  <c r="AH30" i="6"/>
  <c r="AH31" i="6"/>
  <c r="AH32" i="6"/>
  <c r="AH33" i="6"/>
  <c r="AH34" i="6"/>
  <c r="AH35" i="6"/>
  <c r="AH36" i="6"/>
  <c r="AH37" i="6"/>
  <c r="AH38" i="6"/>
  <c r="AH39" i="6"/>
  <c r="AH40" i="6"/>
  <c r="AH41" i="6"/>
  <c r="AH42" i="6"/>
  <c r="AQ2" i="6"/>
  <c r="AN2" i="6"/>
  <c r="AK2" i="6"/>
  <c r="AJ2" i="6"/>
  <c r="AI2" i="6"/>
  <c r="AH2" i="6"/>
  <c r="AO2" i="6"/>
  <c r="W3" i="6"/>
  <c r="W4" i="6"/>
  <c r="W5" i="6"/>
  <c r="W6" i="6"/>
  <c r="W7" i="6"/>
  <c r="W8" i="6"/>
  <c r="W9" i="6"/>
  <c r="W10" i="6"/>
  <c r="W11" i="6"/>
  <c r="W12" i="6"/>
  <c r="W13" i="6"/>
  <c r="W14" i="6"/>
  <c r="W15" i="6"/>
  <c r="W16" i="6"/>
  <c r="W17" i="6"/>
  <c r="W18" i="6"/>
  <c r="W19" i="6"/>
  <c r="W20" i="6"/>
  <c r="W21" i="6"/>
  <c r="W22" i="6"/>
  <c r="W23" i="6"/>
  <c r="W24" i="6"/>
  <c r="W26" i="6"/>
  <c r="W27" i="6"/>
  <c r="W28" i="6"/>
  <c r="W29" i="6"/>
  <c r="W30" i="6"/>
  <c r="W31" i="6"/>
  <c r="W32" i="6"/>
  <c r="W33" i="6"/>
  <c r="W34" i="6"/>
  <c r="W35" i="6"/>
  <c r="W36" i="6"/>
  <c r="W37" i="6"/>
  <c r="W38" i="6"/>
  <c r="W39" i="6"/>
  <c r="W40" i="6"/>
  <c r="W41" i="6"/>
  <c r="W42" i="6"/>
  <c r="V3" i="6"/>
  <c r="V4" i="6"/>
  <c r="V5" i="6"/>
  <c r="V6" i="6"/>
  <c r="V7" i="6"/>
  <c r="V8" i="6"/>
  <c r="V9" i="6"/>
  <c r="V10" i="6"/>
  <c r="V11" i="6"/>
  <c r="V12" i="6"/>
  <c r="V13" i="6"/>
  <c r="V14" i="6"/>
  <c r="V15" i="6"/>
  <c r="V16" i="6"/>
  <c r="V17" i="6"/>
  <c r="V18" i="6"/>
  <c r="V19" i="6"/>
  <c r="V20" i="6"/>
  <c r="V21" i="6"/>
  <c r="V22" i="6"/>
  <c r="V23" i="6"/>
  <c r="V24" i="6"/>
  <c r="V26" i="6"/>
  <c r="V27" i="6"/>
  <c r="V28" i="6"/>
  <c r="V29" i="6"/>
  <c r="V30" i="6"/>
  <c r="V31" i="6"/>
  <c r="V32" i="6"/>
  <c r="V33" i="6"/>
  <c r="V34" i="6"/>
  <c r="V35" i="6"/>
  <c r="V36" i="6"/>
  <c r="V37" i="6"/>
  <c r="V38" i="6"/>
  <c r="V39" i="6"/>
  <c r="V40" i="6"/>
  <c r="V41" i="6"/>
  <c r="V42" i="6"/>
  <c r="W2" i="6"/>
  <c r="V2" i="6"/>
  <c r="R3" i="6"/>
  <c r="R4" i="6"/>
  <c r="R5" i="6"/>
  <c r="R6" i="6"/>
  <c r="R7" i="6"/>
  <c r="R8" i="6"/>
  <c r="R9" i="6"/>
  <c r="R10" i="6"/>
  <c r="R11" i="6"/>
  <c r="R12" i="6"/>
  <c r="R13" i="6"/>
  <c r="R14" i="6"/>
  <c r="R15" i="6"/>
  <c r="R16" i="6"/>
  <c r="R17" i="6"/>
  <c r="R18" i="6"/>
  <c r="R19" i="6"/>
  <c r="R20" i="6"/>
  <c r="R21" i="6"/>
  <c r="R22" i="6"/>
  <c r="R23" i="6"/>
  <c r="R24" i="6"/>
  <c r="R26" i="6"/>
  <c r="R27" i="6"/>
  <c r="R28" i="6"/>
  <c r="R29" i="6"/>
  <c r="R30" i="6"/>
  <c r="R31" i="6"/>
  <c r="R32" i="6"/>
  <c r="R33" i="6"/>
  <c r="R34" i="6"/>
  <c r="R35" i="6"/>
  <c r="R36" i="6"/>
  <c r="R37" i="6"/>
  <c r="R38" i="6"/>
  <c r="R39" i="6"/>
  <c r="R40" i="6"/>
  <c r="R41" i="6"/>
  <c r="R42" i="6"/>
  <c r="P3" i="6"/>
  <c r="P4" i="6"/>
  <c r="P5" i="6"/>
  <c r="P6" i="6"/>
  <c r="P7" i="6"/>
  <c r="P8" i="6"/>
  <c r="P9" i="6"/>
  <c r="P10" i="6"/>
  <c r="P11" i="6"/>
  <c r="P12" i="6"/>
  <c r="P13" i="6"/>
  <c r="P14" i="6"/>
  <c r="P15" i="6"/>
  <c r="P16" i="6"/>
  <c r="P17" i="6"/>
  <c r="P18" i="6"/>
  <c r="P19" i="6"/>
  <c r="P20" i="6"/>
  <c r="P21" i="6"/>
  <c r="P22" i="6"/>
  <c r="P23" i="6"/>
  <c r="P24" i="6"/>
  <c r="P26" i="6"/>
  <c r="P27" i="6"/>
  <c r="P28" i="6"/>
  <c r="P29" i="6"/>
  <c r="P30" i="6"/>
  <c r="P31" i="6"/>
  <c r="P32" i="6"/>
  <c r="P33" i="6"/>
  <c r="P34" i="6"/>
  <c r="P35" i="6"/>
  <c r="P36" i="6"/>
  <c r="P37" i="6"/>
  <c r="P38" i="6"/>
  <c r="P39" i="6"/>
  <c r="P40" i="6"/>
  <c r="P41" i="6"/>
  <c r="P42" i="6"/>
  <c r="P2" i="6"/>
  <c r="R2" i="6"/>
  <c r="A3" i="6"/>
  <c r="A4" i="6"/>
  <c r="A5" i="6"/>
  <c r="A6" i="6"/>
  <c r="A7" i="6"/>
  <c r="A8" i="6"/>
  <c r="A9" i="6"/>
  <c r="A10" i="6"/>
  <c r="A11" i="6"/>
  <c r="A12" i="6"/>
  <c r="A13" i="6"/>
  <c r="A14" i="6"/>
  <c r="A15" i="6"/>
  <c r="A16" i="6"/>
  <c r="A17" i="6"/>
  <c r="A18" i="6"/>
  <c r="A19" i="6"/>
  <c r="A20" i="6"/>
  <c r="A21" i="6"/>
  <c r="A22" i="6"/>
  <c r="A23" i="6"/>
  <c r="A24" i="6"/>
  <c r="A26" i="6"/>
  <c r="A27" i="6"/>
  <c r="A28" i="6"/>
  <c r="A29" i="6"/>
  <c r="A30" i="6"/>
  <c r="A31" i="6"/>
  <c r="A32" i="6"/>
  <c r="A33" i="6"/>
  <c r="A34" i="6"/>
  <c r="A35" i="6"/>
  <c r="A36" i="6"/>
  <c r="A37" i="6"/>
  <c r="A38" i="6"/>
  <c r="A39" i="6"/>
  <c r="A40" i="6"/>
  <c r="A41" i="6"/>
  <c r="A42" i="6"/>
  <c r="A2" i="6"/>
  <c r="AQ4" i="15"/>
  <c r="AQ5" i="15"/>
  <c r="AQ8" i="15"/>
  <c r="AQ9" i="15"/>
  <c r="AO4" i="15"/>
  <c r="AO5" i="15"/>
  <c r="AO8" i="15"/>
  <c r="AO9" i="15"/>
  <c r="AN4" i="15"/>
  <c r="AN5" i="15"/>
  <c r="AN8" i="15"/>
  <c r="AN9" i="15"/>
  <c r="AK4" i="15"/>
  <c r="AK5" i="15"/>
  <c r="AK8" i="15"/>
  <c r="AK9" i="15"/>
  <c r="AJ4" i="15"/>
  <c r="AJ5" i="15"/>
  <c r="AJ8" i="15"/>
  <c r="AJ9" i="15"/>
  <c r="AI4" i="15"/>
  <c r="AI5" i="15"/>
  <c r="AI8" i="15"/>
  <c r="AI9" i="15"/>
  <c r="AH4" i="15"/>
  <c r="AH5" i="15"/>
  <c r="AH8" i="15"/>
  <c r="AH9" i="15"/>
  <c r="AQ3" i="15"/>
  <c r="AN3" i="15"/>
  <c r="AK3" i="15"/>
  <c r="AJ3" i="15"/>
  <c r="AI3" i="15"/>
  <c r="AH3" i="15"/>
  <c r="AO3" i="15"/>
  <c r="W4" i="15"/>
  <c r="W5" i="15"/>
  <c r="W8" i="15"/>
  <c r="W9" i="15"/>
  <c r="V4" i="15"/>
  <c r="V5" i="15"/>
  <c r="V8" i="15"/>
  <c r="V9" i="15"/>
  <c r="W3" i="15"/>
  <c r="V3" i="15"/>
  <c r="R4" i="15"/>
  <c r="R5" i="15"/>
  <c r="R8" i="15"/>
  <c r="R9" i="15"/>
  <c r="P4" i="15"/>
  <c r="P5" i="15"/>
  <c r="P8" i="15"/>
  <c r="P9" i="15"/>
  <c r="P3" i="15"/>
  <c r="R3" i="15"/>
  <c r="A4" i="15"/>
  <c r="A5" i="15"/>
  <c r="A8" i="15"/>
  <c r="A9" i="15"/>
  <c r="A3" i="15"/>
  <c r="AQ3" i="5"/>
  <c r="AQ4" i="5"/>
  <c r="AQ41" i="5"/>
  <c r="AQ42" i="5"/>
  <c r="AQ5" i="5"/>
  <c r="AQ15" i="5"/>
  <c r="AQ23" i="5"/>
  <c r="AQ31"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O3" i="5"/>
  <c r="AO4" i="5"/>
  <c r="AO41" i="5"/>
  <c r="AO42" i="5"/>
  <c r="AO5" i="5"/>
  <c r="AO15" i="5"/>
  <c r="AO23" i="5"/>
  <c r="AO31"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N3" i="5"/>
  <c r="AN4" i="5"/>
  <c r="AN41" i="5"/>
  <c r="AN42" i="5"/>
  <c r="AN5" i="5"/>
  <c r="AN15" i="5"/>
  <c r="AN23" i="5"/>
  <c r="AN31"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K3" i="5"/>
  <c r="AK4" i="5"/>
  <c r="AK41" i="5"/>
  <c r="AK42" i="5"/>
  <c r="AK5" i="5"/>
  <c r="AK15" i="5"/>
  <c r="AK23" i="5"/>
  <c r="AK31"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J3" i="5"/>
  <c r="AJ4" i="5"/>
  <c r="AJ41" i="5"/>
  <c r="AJ42" i="5"/>
  <c r="AJ5" i="5"/>
  <c r="AJ15" i="5"/>
  <c r="AJ23" i="5"/>
  <c r="AJ31"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I3" i="5"/>
  <c r="AI4" i="5"/>
  <c r="AI41" i="5"/>
  <c r="AI42" i="5"/>
  <c r="AI5" i="5"/>
  <c r="AI15" i="5"/>
  <c r="AI23" i="5"/>
  <c r="AI31"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H3" i="5"/>
  <c r="AH4" i="5"/>
  <c r="AH41" i="5"/>
  <c r="AH42" i="5"/>
  <c r="AH5" i="5"/>
  <c r="AH15" i="5"/>
  <c r="AH23" i="5"/>
  <c r="AH31"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3" i="5"/>
  <c r="AH75" i="5"/>
  <c r="AH76" i="5"/>
  <c r="AH77" i="5"/>
  <c r="AH78" i="5"/>
  <c r="AH79" i="5"/>
  <c r="AH80" i="5"/>
  <c r="AH81" i="5"/>
  <c r="AH82"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8" i="5"/>
  <c r="AH109" i="5"/>
  <c r="AH110" i="5"/>
  <c r="AH111" i="5"/>
  <c r="AH112" i="5"/>
  <c r="AH113" i="5"/>
  <c r="AH114" i="5"/>
  <c r="AH115" i="5"/>
  <c r="AH116" i="5"/>
  <c r="AH117" i="5"/>
  <c r="AH118" i="5"/>
  <c r="AH119" i="5"/>
  <c r="AQ2" i="5"/>
  <c r="AN2" i="5"/>
  <c r="AK2" i="5"/>
  <c r="AJ2" i="5"/>
  <c r="AI2" i="5"/>
  <c r="AH2" i="5"/>
  <c r="AO2" i="5"/>
  <c r="W3" i="5"/>
  <c r="W4" i="5"/>
  <c r="W41" i="5"/>
  <c r="W42" i="5"/>
  <c r="W5" i="5"/>
  <c r="W15" i="5"/>
  <c r="W23" i="5"/>
  <c r="W31"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5" i="5"/>
  <c r="W76" i="5"/>
  <c r="W77" i="5"/>
  <c r="W78" i="5"/>
  <c r="W79" i="5"/>
  <c r="W80" i="5"/>
  <c r="W81" i="5"/>
  <c r="W82" i="5"/>
  <c r="W83" i="5"/>
  <c r="W84" i="5"/>
  <c r="W85" i="5"/>
  <c r="W86" i="5"/>
  <c r="W87" i="5"/>
  <c r="W88" i="5"/>
  <c r="W89" i="5"/>
  <c r="W90" i="5"/>
  <c r="W91" i="5"/>
  <c r="W92" i="5"/>
  <c r="W93" i="5"/>
  <c r="W94" i="5"/>
  <c r="W95" i="5"/>
  <c r="W96" i="5"/>
  <c r="W97" i="5"/>
  <c r="W98" i="5"/>
  <c r="W99" i="5"/>
  <c r="W100" i="5"/>
  <c r="W101" i="5"/>
  <c r="W102" i="5"/>
  <c r="W103" i="5"/>
  <c r="W104" i="5"/>
  <c r="W105" i="5"/>
  <c r="W106" i="5"/>
  <c r="W107" i="5"/>
  <c r="W108" i="5"/>
  <c r="W109" i="5"/>
  <c r="W110" i="5"/>
  <c r="W111" i="5"/>
  <c r="W112" i="5"/>
  <c r="W113" i="5"/>
  <c r="W114" i="5"/>
  <c r="W115" i="5"/>
  <c r="W116" i="5"/>
  <c r="W117" i="5"/>
  <c r="W118" i="5"/>
  <c r="W119" i="5"/>
  <c r="V3" i="5"/>
  <c r="V4" i="5"/>
  <c r="V41" i="5"/>
  <c r="V42" i="5"/>
  <c r="V5" i="5"/>
  <c r="V15" i="5"/>
  <c r="V23" i="5"/>
  <c r="V31"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5"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V117" i="5"/>
  <c r="V118" i="5"/>
  <c r="V119" i="5"/>
  <c r="W2" i="5"/>
  <c r="V2" i="5"/>
  <c r="P3" i="5"/>
  <c r="P4" i="5"/>
  <c r="P41" i="5"/>
  <c r="P42" i="5"/>
  <c r="P5" i="5"/>
  <c r="P15" i="5"/>
  <c r="P23"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2" i="5"/>
  <c r="R2" i="5"/>
  <c r="A3" i="5"/>
  <c r="A4" i="5"/>
  <c r="A41" i="5"/>
  <c r="A42" i="5"/>
  <c r="A5" i="5"/>
  <c r="A15" i="5"/>
  <c r="A23" i="5"/>
  <c r="A31"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2" i="5"/>
  <c r="AQ12" i="16"/>
  <c r="AQ14" i="16"/>
  <c r="AQ15" i="16"/>
  <c r="AQ16" i="16"/>
  <c r="AQ17" i="16"/>
  <c r="AQ18" i="16"/>
  <c r="AQ19" i="16"/>
  <c r="AQ20" i="16"/>
  <c r="AQ21" i="16"/>
  <c r="AQ22" i="16"/>
  <c r="AQ23" i="16"/>
  <c r="AQ24" i="16"/>
  <c r="AQ25" i="16"/>
  <c r="AQ26" i="16"/>
  <c r="AQ27" i="16"/>
  <c r="AQ28" i="16"/>
  <c r="AQ29" i="16"/>
  <c r="AQ30" i="16"/>
  <c r="AQ31" i="16"/>
  <c r="AQ32" i="16"/>
  <c r="AQ34" i="16"/>
  <c r="AQ35" i="16"/>
  <c r="AQ36" i="16"/>
  <c r="AQ37" i="16"/>
  <c r="AQ38" i="16"/>
  <c r="AQ41" i="16"/>
  <c r="AQ42" i="16"/>
  <c r="AQ43" i="16"/>
  <c r="AO12" i="16"/>
  <c r="AO14" i="16"/>
  <c r="AO15" i="16"/>
  <c r="AO16" i="16"/>
  <c r="AO17" i="16"/>
  <c r="AO18" i="16"/>
  <c r="AO19" i="16"/>
  <c r="AO20" i="16"/>
  <c r="AO21" i="16"/>
  <c r="AO22" i="16"/>
  <c r="AO23" i="16"/>
  <c r="AO24" i="16"/>
  <c r="AO25" i="16"/>
  <c r="AO26" i="16"/>
  <c r="AO27" i="16"/>
  <c r="AO28" i="16"/>
  <c r="AO29" i="16"/>
  <c r="AO30" i="16"/>
  <c r="AO31" i="16"/>
  <c r="AO32" i="16"/>
  <c r="AO34" i="16"/>
  <c r="AO35" i="16"/>
  <c r="AO36" i="16"/>
  <c r="AO37" i="16"/>
  <c r="AO38" i="16"/>
  <c r="AO41" i="16"/>
  <c r="AO42" i="16"/>
  <c r="AO43" i="16"/>
  <c r="AN14" i="16"/>
  <c r="AN15" i="16"/>
  <c r="AN16" i="16"/>
  <c r="AN17" i="16"/>
  <c r="AN18" i="16"/>
  <c r="AN19" i="16"/>
  <c r="AN20" i="16"/>
  <c r="AN21" i="16"/>
  <c r="AN22" i="16"/>
  <c r="AN23" i="16"/>
  <c r="AN24" i="16"/>
  <c r="AN25" i="16"/>
  <c r="AN26" i="16"/>
  <c r="AN27" i="16"/>
  <c r="AN28" i="16"/>
  <c r="AN29" i="16"/>
  <c r="AN30" i="16"/>
  <c r="AN31" i="16"/>
  <c r="AN32" i="16"/>
  <c r="AN34" i="16"/>
  <c r="AN35" i="16"/>
  <c r="AN36" i="16"/>
  <c r="AN37" i="16"/>
  <c r="AN38" i="16"/>
  <c r="AN41" i="16"/>
  <c r="AN42" i="16"/>
  <c r="AN43" i="16"/>
  <c r="AK12" i="16"/>
  <c r="AK14" i="16"/>
  <c r="AK15" i="16"/>
  <c r="AK16" i="16"/>
  <c r="AK17" i="16"/>
  <c r="AK18" i="16"/>
  <c r="AK19" i="16"/>
  <c r="AK20" i="16"/>
  <c r="AK21" i="16"/>
  <c r="AK22" i="16"/>
  <c r="AK23" i="16"/>
  <c r="AK24" i="16"/>
  <c r="AK25" i="16"/>
  <c r="AK26" i="16"/>
  <c r="AK27" i="16"/>
  <c r="AK28" i="16"/>
  <c r="AK29" i="16"/>
  <c r="AK30" i="16"/>
  <c r="AK31" i="16"/>
  <c r="AK32" i="16"/>
  <c r="AK34" i="16"/>
  <c r="AK35" i="16"/>
  <c r="AK36" i="16"/>
  <c r="AK37" i="16"/>
  <c r="AK38" i="16"/>
  <c r="AK41" i="16"/>
  <c r="AK42" i="16"/>
  <c r="AK43" i="16"/>
  <c r="AJ12" i="16"/>
  <c r="AJ14" i="16"/>
  <c r="AJ15" i="16"/>
  <c r="AJ16" i="16"/>
  <c r="AJ17" i="16"/>
  <c r="AJ18" i="16"/>
  <c r="AJ19" i="16"/>
  <c r="AJ20" i="16"/>
  <c r="AJ21" i="16"/>
  <c r="AJ22" i="16"/>
  <c r="AJ23" i="16"/>
  <c r="AJ24" i="16"/>
  <c r="AJ25" i="16"/>
  <c r="AJ26" i="16"/>
  <c r="AJ27" i="16"/>
  <c r="AJ28" i="16"/>
  <c r="AJ29" i="16"/>
  <c r="AJ30" i="16"/>
  <c r="AJ31" i="16"/>
  <c r="AJ32" i="16"/>
  <c r="AJ34" i="16"/>
  <c r="AJ35" i="16"/>
  <c r="AJ36" i="16"/>
  <c r="AJ37" i="16"/>
  <c r="AJ38" i="16"/>
  <c r="AJ41" i="16"/>
  <c r="AJ42" i="16"/>
  <c r="AJ43" i="16"/>
  <c r="AI12" i="16"/>
  <c r="AI14" i="16"/>
  <c r="AI15" i="16"/>
  <c r="AI16" i="16"/>
  <c r="AI17" i="16"/>
  <c r="AI18" i="16"/>
  <c r="AI19" i="16"/>
  <c r="AI20" i="16"/>
  <c r="AI21" i="16"/>
  <c r="AI22" i="16"/>
  <c r="AI23" i="16"/>
  <c r="AI24" i="16"/>
  <c r="AI25" i="16"/>
  <c r="AI26" i="16"/>
  <c r="AI27" i="16"/>
  <c r="AI28" i="16"/>
  <c r="AI29" i="16"/>
  <c r="AI30" i="16"/>
  <c r="AI31" i="16"/>
  <c r="AI32" i="16"/>
  <c r="AI34" i="16"/>
  <c r="AI35" i="16"/>
  <c r="AI36" i="16"/>
  <c r="AI37" i="16"/>
  <c r="AI38" i="16"/>
  <c r="AI41" i="16"/>
  <c r="AI42" i="16"/>
  <c r="AI43" i="16"/>
  <c r="AH12" i="16"/>
  <c r="AH14" i="16"/>
  <c r="AH15" i="16"/>
  <c r="AH16" i="16"/>
  <c r="AH17" i="16"/>
  <c r="AH18" i="16"/>
  <c r="AH19" i="16"/>
  <c r="AH20" i="16"/>
  <c r="AH21" i="16"/>
  <c r="AH22" i="16"/>
  <c r="AH23" i="16"/>
  <c r="AH24" i="16"/>
  <c r="AH25" i="16"/>
  <c r="AH26" i="16"/>
  <c r="AH27" i="16"/>
  <c r="AH28" i="16"/>
  <c r="AH29" i="16"/>
  <c r="AH30" i="16"/>
  <c r="AH31" i="16"/>
  <c r="AH32" i="16"/>
  <c r="AH34" i="16"/>
  <c r="AH35" i="16"/>
  <c r="AH36" i="16"/>
  <c r="AH37" i="16"/>
  <c r="AH38" i="16"/>
  <c r="AH41" i="16"/>
  <c r="AH42" i="16"/>
  <c r="AH43" i="16"/>
  <c r="AQ7" i="16"/>
  <c r="AN7" i="16"/>
  <c r="AK7" i="16"/>
  <c r="AJ7" i="16"/>
  <c r="AI7" i="16"/>
  <c r="AH7" i="16"/>
  <c r="AO7" i="16"/>
  <c r="W12" i="16"/>
  <c r="W14" i="16"/>
  <c r="W15" i="16"/>
  <c r="W16" i="16"/>
  <c r="W17" i="16"/>
  <c r="W18" i="16"/>
  <c r="W19" i="16"/>
  <c r="W20" i="16"/>
  <c r="W21" i="16"/>
  <c r="W22" i="16"/>
  <c r="W23" i="16"/>
  <c r="W24" i="16"/>
  <c r="W25" i="16"/>
  <c r="W26" i="16"/>
  <c r="W27" i="16"/>
  <c r="W28" i="16"/>
  <c r="W29" i="16"/>
  <c r="W30" i="16"/>
  <c r="W31" i="16"/>
  <c r="W32" i="16"/>
  <c r="W34" i="16"/>
  <c r="W35" i="16"/>
  <c r="W36" i="16"/>
  <c r="W37" i="16"/>
  <c r="W38" i="16"/>
  <c r="W41" i="16"/>
  <c r="W42" i="16"/>
  <c r="W43" i="16"/>
  <c r="V12" i="16"/>
  <c r="V14" i="16"/>
  <c r="V15" i="16"/>
  <c r="V16" i="16"/>
  <c r="V17" i="16"/>
  <c r="V18" i="16"/>
  <c r="V19" i="16"/>
  <c r="V20" i="16"/>
  <c r="V21" i="16"/>
  <c r="V22" i="16"/>
  <c r="V23" i="16"/>
  <c r="V24" i="16"/>
  <c r="V25" i="16"/>
  <c r="V26" i="16"/>
  <c r="V27" i="16"/>
  <c r="V28" i="16"/>
  <c r="V29" i="16"/>
  <c r="V30" i="16"/>
  <c r="V31" i="16"/>
  <c r="V32" i="16"/>
  <c r="V34" i="16"/>
  <c r="V35" i="16"/>
  <c r="V36" i="16"/>
  <c r="V37" i="16"/>
  <c r="V38" i="16"/>
  <c r="V41" i="16"/>
  <c r="V42" i="16"/>
  <c r="V43" i="16"/>
  <c r="W7" i="16"/>
  <c r="V7" i="16"/>
  <c r="R12" i="16"/>
  <c r="R14" i="16"/>
  <c r="R15" i="16"/>
  <c r="R16" i="16"/>
  <c r="R17" i="16"/>
  <c r="R18" i="16"/>
  <c r="R19" i="16"/>
  <c r="R20" i="16"/>
  <c r="R21" i="16"/>
  <c r="R22" i="16"/>
  <c r="R23" i="16"/>
  <c r="R24" i="16"/>
  <c r="R25" i="16"/>
  <c r="R26" i="16"/>
  <c r="R27" i="16"/>
  <c r="R28" i="16"/>
  <c r="R29" i="16"/>
  <c r="R30" i="16"/>
  <c r="R31" i="16"/>
  <c r="R32" i="16"/>
  <c r="R34" i="16"/>
  <c r="R35" i="16"/>
  <c r="R36" i="16"/>
  <c r="R37" i="16"/>
  <c r="R38" i="16"/>
  <c r="R41" i="16"/>
  <c r="R42" i="16"/>
  <c r="R43" i="16"/>
  <c r="P12" i="16"/>
  <c r="P14" i="16"/>
  <c r="P15" i="16"/>
  <c r="P16" i="16"/>
  <c r="P17" i="16"/>
  <c r="P18" i="16"/>
  <c r="P19" i="16"/>
  <c r="P20" i="16"/>
  <c r="P21" i="16"/>
  <c r="P22" i="16"/>
  <c r="P23" i="16"/>
  <c r="P24" i="16"/>
  <c r="P25" i="16"/>
  <c r="P26" i="16"/>
  <c r="P27" i="16"/>
  <c r="P28" i="16"/>
  <c r="P29" i="16"/>
  <c r="P30" i="16"/>
  <c r="P31" i="16"/>
  <c r="P32" i="16"/>
  <c r="P34" i="16"/>
  <c r="P35" i="16"/>
  <c r="P36" i="16"/>
  <c r="P37" i="16"/>
  <c r="P38" i="16"/>
  <c r="P41" i="16"/>
  <c r="P42" i="16"/>
  <c r="P43" i="16"/>
  <c r="N12" i="16"/>
  <c r="N14" i="16"/>
  <c r="N15" i="16"/>
  <c r="N16" i="16"/>
  <c r="N17" i="16"/>
  <c r="N18" i="16"/>
  <c r="N19" i="16"/>
  <c r="N20" i="16"/>
  <c r="N21" i="16"/>
  <c r="N22" i="16"/>
  <c r="N23" i="16"/>
  <c r="N24" i="16"/>
  <c r="N25" i="16"/>
  <c r="N26" i="16"/>
  <c r="N27" i="16"/>
  <c r="N28" i="16"/>
  <c r="N29" i="16"/>
  <c r="N30" i="16"/>
  <c r="N31" i="16"/>
  <c r="N32" i="16"/>
  <c r="N34" i="16"/>
  <c r="N35" i="16"/>
  <c r="N36" i="16"/>
  <c r="N37" i="16"/>
  <c r="P7" i="16"/>
  <c r="N7" i="16"/>
  <c r="R7" i="16"/>
  <c r="A12" i="16"/>
  <c r="A14" i="16"/>
  <c r="A15" i="16"/>
  <c r="A16" i="16"/>
  <c r="A17" i="16"/>
  <c r="A18" i="16"/>
  <c r="A19" i="16"/>
  <c r="A20" i="16"/>
  <c r="A21" i="16"/>
  <c r="A22" i="16"/>
  <c r="A23" i="16"/>
  <c r="A24" i="16"/>
  <c r="A25" i="16"/>
  <c r="A26" i="16"/>
  <c r="A27" i="16"/>
  <c r="A28" i="16"/>
  <c r="A29" i="16"/>
  <c r="A30" i="16"/>
  <c r="A31" i="16"/>
  <c r="A32" i="16"/>
  <c r="A34" i="16"/>
  <c r="A35" i="16"/>
  <c r="A36" i="16"/>
  <c r="A37" i="16"/>
  <c r="A38" i="16"/>
  <c r="A41" i="16"/>
  <c r="A42" i="16"/>
  <c r="A43" i="16"/>
  <c r="A7" i="16"/>
  <c r="AQ3" i="12"/>
  <c r="AO3" i="12"/>
  <c r="AN3" i="12"/>
  <c r="AK3" i="12"/>
  <c r="AJ3" i="12"/>
  <c r="AI3" i="12"/>
  <c r="AH3" i="12"/>
  <c r="AQ2" i="12"/>
  <c r="AN2" i="12"/>
  <c r="AK2" i="12"/>
  <c r="AJ2" i="12"/>
  <c r="AI2" i="12"/>
  <c r="AH2" i="12"/>
  <c r="AO2" i="12"/>
  <c r="W3" i="12"/>
  <c r="V3" i="12"/>
  <c r="W2" i="12"/>
  <c r="V2" i="12"/>
  <c r="P3" i="12"/>
  <c r="P2" i="12"/>
  <c r="R2" i="12"/>
  <c r="A3" i="12"/>
  <c r="A2" i="12"/>
  <c r="AQ3" i="14"/>
  <c r="AQ6" i="14"/>
  <c r="AQ10" i="14"/>
  <c r="AQ12" i="14"/>
  <c r="AQ13" i="14"/>
  <c r="AQ14" i="14"/>
  <c r="AQ15" i="14"/>
  <c r="AO3" i="14"/>
  <c r="AO6" i="14"/>
  <c r="AO10" i="14"/>
  <c r="AO12" i="14"/>
  <c r="AO13" i="14"/>
  <c r="AO14" i="14"/>
  <c r="AO15" i="14"/>
  <c r="AK3" i="14"/>
  <c r="AK6" i="14"/>
  <c r="AK10" i="14"/>
  <c r="AK12" i="14"/>
  <c r="AK13" i="14"/>
  <c r="AK14" i="14"/>
  <c r="AK15" i="14"/>
  <c r="AJ3" i="14"/>
  <c r="AJ6" i="14"/>
  <c r="AJ10" i="14"/>
  <c r="AJ12" i="14"/>
  <c r="AJ13" i="14"/>
  <c r="AJ14" i="14"/>
  <c r="AJ15" i="14"/>
  <c r="AI3" i="14"/>
  <c r="AI6" i="14"/>
  <c r="AI10" i="14"/>
  <c r="AI12" i="14"/>
  <c r="AI13" i="14"/>
  <c r="AI14" i="14"/>
  <c r="AI15" i="14"/>
  <c r="AH3" i="14"/>
  <c r="AH6" i="14"/>
  <c r="AH10" i="14"/>
  <c r="AH12" i="14"/>
  <c r="AH13" i="14"/>
  <c r="AH14" i="14"/>
  <c r="AH15" i="14"/>
  <c r="AQ2" i="14"/>
  <c r="AN2" i="14"/>
  <c r="AK2" i="14"/>
  <c r="AJ2" i="14"/>
  <c r="AI2" i="14"/>
  <c r="AH2" i="14"/>
  <c r="AO2" i="14"/>
  <c r="W3" i="14"/>
  <c r="W6" i="14"/>
  <c r="W10" i="14"/>
  <c r="W12" i="14"/>
  <c r="W13" i="14"/>
  <c r="W14" i="14"/>
  <c r="W15" i="14"/>
  <c r="V3" i="14"/>
  <c r="V6" i="14"/>
  <c r="V10" i="14"/>
  <c r="V12" i="14"/>
  <c r="V13" i="14"/>
  <c r="V14" i="14"/>
  <c r="V15" i="14"/>
  <c r="W2" i="14"/>
  <c r="V2" i="14"/>
  <c r="R3" i="14"/>
  <c r="R6" i="14"/>
  <c r="R10" i="14"/>
  <c r="R12" i="14"/>
  <c r="R13" i="14"/>
  <c r="R14" i="14"/>
  <c r="R15" i="14"/>
  <c r="P3" i="14"/>
  <c r="P6" i="14"/>
  <c r="P10" i="14"/>
  <c r="P12" i="14"/>
  <c r="P13" i="14"/>
  <c r="P14" i="14"/>
  <c r="P15" i="14"/>
  <c r="P2" i="14"/>
  <c r="R2" i="14"/>
  <c r="A3" i="14"/>
  <c r="A6" i="14"/>
  <c r="A10" i="14"/>
  <c r="A12" i="14"/>
  <c r="A13" i="14"/>
  <c r="A14" i="14"/>
  <c r="A15" i="14"/>
  <c r="A2" i="14"/>
  <c r="AQ6" i="4"/>
  <c r="AQ7" i="4"/>
  <c r="AQ8" i="4"/>
  <c r="AQ9" i="4"/>
  <c r="AQ10" i="4"/>
  <c r="AQ11" i="4"/>
  <c r="AQ12" i="4"/>
  <c r="AQ13" i="4"/>
  <c r="AQ14" i="4"/>
  <c r="AQ15" i="4"/>
  <c r="AQ16" i="4"/>
  <c r="AQ17" i="4"/>
  <c r="AQ18" i="4"/>
  <c r="AQ19" i="4"/>
  <c r="AQ20" i="4"/>
  <c r="AQ21" i="4"/>
  <c r="AQ22" i="4"/>
  <c r="AQ23" i="4"/>
  <c r="AQ24" i="4"/>
  <c r="AQ25" i="4"/>
  <c r="AQ2" i="4"/>
  <c r="AQ3" i="4"/>
  <c r="AQ4" i="4"/>
  <c r="AQ5" i="4"/>
  <c r="AQ26" i="4"/>
  <c r="AQ27" i="4"/>
  <c r="AO6" i="4"/>
  <c r="AO7" i="4"/>
  <c r="AO8" i="4"/>
  <c r="AO9" i="4"/>
  <c r="AO10" i="4"/>
  <c r="AO11" i="4"/>
  <c r="AO12" i="4"/>
  <c r="AO13" i="4"/>
  <c r="AO14" i="4"/>
  <c r="AO15" i="4"/>
  <c r="AO16" i="4"/>
  <c r="AO17" i="4"/>
  <c r="AO18" i="4"/>
  <c r="AO19" i="4"/>
  <c r="AO20" i="4"/>
  <c r="AO21" i="4"/>
  <c r="AO22" i="4"/>
  <c r="AO23" i="4"/>
  <c r="AO24" i="4"/>
  <c r="AO25" i="4"/>
  <c r="AO2" i="4"/>
  <c r="AO3" i="4"/>
  <c r="AO4" i="4"/>
  <c r="AO5" i="4"/>
  <c r="AO26" i="4"/>
  <c r="AO27" i="4"/>
  <c r="AN6" i="4"/>
  <c r="AN7" i="4"/>
  <c r="AN8" i="4"/>
  <c r="AN9" i="4"/>
  <c r="AN10" i="4"/>
  <c r="AN11" i="4"/>
  <c r="AN12" i="4"/>
  <c r="AN13" i="4"/>
  <c r="AN14" i="4"/>
  <c r="AN15" i="4"/>
  <c r="AN16" i="4"/>
  <c r="AN17" i="4"/>
  <c r="AN18" i="4"/>
  <c r="AN19" i="4"/>
  <c r="AN20" i="4"/>
  <c r="AN21" i="4"/>
  <c r="AN22" i="4"/>
  <c r="AN23" i="4"/>
  <c r="AN24" i="4"/>
  <c r="AN25" i="4"/>
  <c r="AN2" i="4"/>
  <c r="AN3" i="4"/>
  <c r="AN4" i="4"/>
  <c r="AN5" i="4"/>
  <c r="AN26" i="4"/>
  <c r="AN27" i="4"/>
  <c r="AK6" i="4"/>
  <c r="AK7" i="4"/>
  <c r="AK8" i="4"/>
  <c r="AK9" i="4"/>
  <c r="AK10" i="4"/>
  <c r="AK11" i="4"/>
  <c r="AK12" i="4"/>
  <c r="AK13" i="4"/>
  <c r="AK14" i="4"/>
  <c r="AK15" i="4"/>
  <c r="AK16" i="4"/>
  <c r="AK17" i="4"/>
  <c r="AK18" i="4"/>
  <c r="AK19" i="4"/>
  <c r="AK20" i="4"/>
  <c r="AK21" i="4"/>
  <c r="AK22" i="4"/>
  <c r="AK23" i="4"/>
  <c r="AK24" i="4"/>
  <c r="AK25" i="4"/>
  <c r="AK2" i="4"/>
  <c r="AK3" i="4"/>
  <c r="AK4" i="4"/>
  <c r="AK5" i="4"/>
  <c r="AK26" i="4"/>
  <c r="AK27" i="4"/>
  <c r="AJ6" i="4"/>
  <c r="AJ7" i="4"/>
  <c r="AJ8" i="4"/>
  <c r="AJ9" i="4"/>
  <c r="AJ10" i="4"/>
  <c r="AJ11" i="4"/>
  <c r="AJ12" i="4"/>
  <c r="AJ13" i="4"/>
  <c r="AJ14" i="4"/>
  <c r="AJ15" i="4"/>
  <c r="AJ16" i="4"/>
  <c r="AJ17" i="4"/>
  <c r="AJ18" i="4"/>
  <c r="AJ19" i="4"/>
  <c r="AJ20" i="4"/>
  <c r="AJ21" i="4"/>
  <c r="AJ22" i="4"/>
  <c r="AJ23" i="4"/>
  <c r="AJ24" i="4"/>
  <c r="AJ25" i="4"/>
  <c r="AJ2" i="4"/>
  <c r="AJ3" i="4"/>
  <c r="AJ4" i="4"/>
  <c r="AJ5" i="4"/>
  <c r="AJ26" i="4"/>
  <c r="AJ27" i="4"/>
  <c r="AI6" i="4"/>
  <c r="AI7" i="4"/>
  <c r="AI8" i="4"/>
  <c r="AI9" i="4"/>
  <c r="AI10" i="4"/>
  <c r="AI11" i="4"/>
  <c r="AI12" i="4"/>
  <c r="AI13" i="4"/>
  <c r="AI14" i="4"/>
  <c r="AI15" i="4"/>
  <c r="AI16" i="4"/>
  <c r="AI17" i="4"/>
  <c r="AI18" i="4"/>
  <c r="AI19" i="4"/>
  <c r="AI20" i="4"/>
  <c r="AI21" i="4"/>
  <c r="AI22" i="4"/>
  <c r="AI23" i="4"/>
  <c r="AI24" i="4"/>
  <c r="AI25" i="4"/>
  <c r="AI2" i="4"/>
  <c r="AI3" i="4"/>
  <c r="AI4" i="4"/>
  <c r="AI5" i="4"/>
  <c r="AI26" i="4"/>
  <c r="AI27" i="4"/>
  <c r="AH6" i="4"/>
  <c r="AH7" i="4"/>
  <c r="AH8" i="4"/>
  <c r="AH9" i="4"/>
  <c r="AH10" i="4"/>
  <c r="AH11" i="4"/>
  <c r="AH12" i="4"/>
  <c r="AH13" i="4"/>
  <c r="AH14" i="4"/>
  <c r="AH15" i="4"/>
  <c r="AH16" i="4"/>
  <c r="AH17" i="4"/>
  <c r="AH18" i="4"/>
  <c r="AH19" i="4"/>
  <c r="AH20" i="4"/>
  <c r="AH21" i="4"/>
  <c r="AH22" i="4"/>
  <c r="AH23" i="4"/>
  <c r="AH24" i="4"/>
  <c r="AH25" i="4"/>
  <c r="AH2" i="4"/>
  <c r="AH3" i="4"/>
  <c r="AH4" i="4"/>
  <c r="AH5" i="4"/>
  <c r="AH26" i="4"/>
  <c r="AH27" i="4"/>
  <c r="W6" i="4"/>
  <c r="W7" i="4"/>
  <c r="W8" i="4"/>
  <c r="W9" i="4"/>
  <c r="W10" i="4"/>
  <c r="W11" i="4"/>
  <c r="W12" i="4"/>
  <c r="W13" i="4"/>
  <c r="W14" i="4"/>
  <c r="W15" i="4"/>
  <c r="W16" i="4"/>
  <c r="W17" i="4"/>
  <c r="W18" i="4"/>
  <c r="W19" i="4"/>
  <c r="W20" i="4"/>
  <c r="W21" i="4"/>
  <c r="W22" i="4"/>
  <c r="W23" i="4"/>
  <c r="W24" i="4"/>
  <c r="W25" i="4"/>
  <c r="W2" i="4"/>
  <c r="W3" i="4"/>
  <c r="W4" i="4"/>
  <c r="W5" i="4"/>
  <c r="W26" i="4"/>
  <c r="W27" i="4"/>
  <c r="V6" i="4"/>
  <c r="V7" i="4"/>
  <c r="V8" i="4"/>
  <c r="V9" i="4"/>
  <c r="V10" i="4"/>
  <c r="V11" i="4"/>
  <c r="V12" i="4"/>
  <c r="V13" i="4"/>
  <c r="V14" i="4"/>
  <c r="V15" i="4"/>
  <c r="V16" i="4"/>
  <c r="V17" i="4"/>
  <c r="V18" i="4"/>
  <c r="V19" i="4"/>
  <c r="V20" i="4"/>
  <c r="V21" i="4"/>
  <c r="V22" i="4"/>
  <c r="V23" i="4"/>
  <c r="V24" i="4"/>
  <c r="V25" i="4"/>
  <c r="V2" i="4"/>
  <c r="V3" i="4"/>
  <c r="V4" i="4"/>
  <c r="V5" i="4"/>
  <c r="V26" i="4"/>
  <c r="V27" i="4"/>
  <c r="P6" i="4"/>
  <c r="P7" i="4"/>
  <c r="P8" i="4"/>
  <c r="P9" i="4"/>
  <c r="P10" i="4"/>
  <c r="P11" i="4"/>
  <c r="P12" i="4"/>
  <c r="P13" i="4"/>
  <c r="P14" i="4"/>
  <c r="P15" i="4"/>
  <c r="P16" i="4"/>
  <c r="P17" i="4"/>
  <c r="P18" i="4"/>
  <c r="P19" i="4"/>
  <c r="P20" i="4"/>
  <c r="P21" i="4"/>
  <c r="P22" i="4"/>
  <c r="P23" i="4"/>
  <c r="P24" i="4"/>
  <c r="P25" i="4"/>
  <c r="P2" i="4"/>
  <c r="P3" i="4"/>
  <c r="P4" i="4"/>
  <c r="P5" i="4"/>
  <c r="P26" i="4"/>
  <c r="P27" i="4"/>
  <c r="N6" i="4"/>
  <c r="N7" i="4"/>
  <c r="N8" i="4"/>
  <c r="N9" i="4"/>
  <c r="N10" i="4"/>
  <c r="N11" i="4"/>
  <c r="N12" i="4"/>
  <c r="N13" i="4"/>
  <c r="N14" i="4"/>
  <c r="N15" i="4"/>
  <c r="N16" i="4"/>
  <c r="N17" i="4"/>
  <c r="N18" i="4"/>
  <c r="N19" i="4"/>
  <c r="N20" i="4"/>
  <c r="N21" i="4"/>
  <c r="N22" i="4"/>
  <c r="N23" i="4"/>
  <c r="N2" i="4"/>
  <c r="N3" i="4"/>
  <c r="N4" i="4"/>
  <c r="N5" i="4"/>
  <c r="R6" i="4"/>
  <c r="R7" i="4"/>
  <c r="R8" i="4"/>
  <c r="R9" i="4"/>
  <c r="R10" i="4"/>
  <c r="R11" i="4"/>
  <c r="R12" i="4"/>
  <c r="R13" i="4"/>
  <c r="R14" i="4"/>
  <c r="R15" i="4"/>
  <c r="R16" i="4"/>
  <c r="R17" i="4"/>
  <c r="R18" i="4"/>
  <c r="R19" i="4"/>
  <c r="R20" i="4"/>
  <c r="R21" i="4"/>
  <c r="R22" i="4"/>
  <c r="R23" i="4"/>
  <c r="R24" i="4"/>
  <c r="R25" i="4"/>
  <c r="R2" i="4"/>
  <c r="R3" i="4"/>
  <c r="R4" i="4"/>
  <c r="R5" i="4"/>
  <c r="R26" i="4"/>
  <c r="R27" i="4"/>
  <c r="A6" i="4"/>
  <c r="A7" i="4"/>
  <c r="A8" i="4"/>
  <c r="A9" i="4"/>
  <c r="A10" i="4"/>
  <c r="A11" i="4"/>
  <c r="A12" i="4"/>
  <c r="A13" i="4"/>
  <c r="A14" i="4"/>
  <c r="A15" i="4"/>
  <c r="A16" i="4"/>
  <c r="A17" i="4"/>
  <c r="A18" i="4"/>
  <c r="A19" i="4"/>
  <c r="A20" i="4"/>
  <c r="A21" i="4"/>
  <c r="A22" i="4"/>
  <c r="A23" i="4"/>
  <c r="A24" i="4"/>
  <c r="A25" i="4"/>
  <c r="A2" i="4"/>
  <c r="A3" i="4"/>
  <c r="A4" i="4"/>
  <c r="A5" i="4"/>
  <c r="A26" i="4"/>
  <c r="A27" i="4"/>
  <c r="AQ4" i="9"/>
  <c r="AQ12" i="9"/>
  <c r="AQ13" i="9"/>
  <c r="AQ14" i="9"/>
  <c r="AQ5" i="9"/>
  <c r="AQ6" i="9"/>
  <c r="AQ7" i="9"/>
  <c r="AQ8" i="9"/>
  <c r="AQ9" i="9"/>
  <c r="AQ10" i="9"/>
  <c r="AQ11" i="9"/>
  <c r="AQ24" i="9"/>
  <c r="AQ25" i="9"/>
  <c r="AQ26" i="9"/>
  <c r="AQ27" i="9"/>
  <c r="AQ28" i="9"/>
  <c r="AQ29" i="9"/>
  <c r="AQ30" i="9"/>
  <c r="AQ31" i="9"/>
  <c r="AQ32" i="9"/>
  <c r="AQ34" i="9"/>
  <c r="AQ35" i="9"/>
  <c r="AQ36" i="9"/>
  <c r="AQ37" i="9"/>
  <c r="AQ38" i="9"/>
  <c r="AQ39" i="9"/>
  <c r="AQ40" i="9"/>
  <c r="AQ41" i="9"/>
  <c r="AQ42" i="9"/>
  <c r="AQ43" i="9"/>
  <c r="AQ44" i="9"/>
  <c r="AQ45" i="9"/>
  <c r="AQ46" i="9"/>
  <c r="AQ47" i="9"/>
  <c r="AQ48" i="9"/>
  <c r="AQ49" i="9"/>
  <c r="AQ50" i="9"/>
  <c r="AQ51" i="9"/>
  <c r="AQ52" i="9"/>
  <c r="AQ53" i="9"/>
  <c r="AQ54" i="9"/>
  <c r="AQ55" i="9"/>
  <c r="AQ56" i="9"/>
  <c r="AQ57" i="9"/>
  <c r="AQ58" i="9"/>
  <c r="AQ59" i="9"/>
  <c r="AQ60" i="9"/>
  <c r="AQ61" i="9"/>
  <c r="AQ62" i="9"/>
  <c r="AQ63" i="9"/>
  <c r="AQ64" i="9"/>
  <c r="AQ65" i="9"/>
  <c r="AQ66" i="9"/>
  <c r="AQ67" i="9"/>
  <c r="AQ68" i="9"/>
  <c r="AQ69" i="9"/>
  <c r="AQ70" i="9"/>
  <c r="AQ71" i="9"/>
  <c r="AQ72" i="9"/>
  <c r="AQ73" i="9"/>
  <c r="AQ74" i="9"/>
  <c r="AQ75" i="9"/>
  <c r="AQ76" i="9"/>
  <c r="AQ77" i="9"/>
  <c r="AQ78" i="9"/>
  <c r="AQ79" i="9"/>
  <c r="AQ80" i="9"/>
  <c r="AQ81" i="9"/>
  <c r="AQ82" i="9"/>
  <c r="AQ83" i="9"/>
  <c r="AQ84" i="9"/>
  <c r="AQ85" i="9"/>
  <c r="AQ86" i="9"/>
  <c r="AQ87" i="9"/>
  <c r="AQ88" i="9"/>
  <c r="AQ89" i="9"/>
  <c r="AQ90" i="9"/>
  <c r="AQ91" i="9"/>
  <c r="AQ92" i="9"/>
  <c r="AQ93" i="9"/>
  <c r="AQ94" i="9"/>
  <c r="AQ95" i="9"/>
  <c r="AQ96" i="9"/>
  <c r="AQ97" i="9"/>
  <c r="AQ98" i="9"/>
  <c r="AQ99" i="9"/>
  <c r="AQ100" i="9"/>
  <c r="AQ101" i="9"/>
  <c r="AQ102" i="9"/>
  <c r="AQ103" i="9"/>
  <c r="AQ104" i="9"/>
  <c r="AQ105" i="9"/>
  <c r="AQ106" i="9"/>
  <c r="AQ107" i="9"/>
  <c r="AQ108" i="9"/>
  <c r="AQ109" i="9"/>
  <c r="AQ110" i="9"/>
  <c r="AQ111" i="9"/>
  <c r="AQ112" i="9"/>
  <c r="AQ113" i="9"/>
  <c r="AQ114" i="9"/>
  <c r="AQ115" i="9"/>
  <c r="AQ116" i="9"/>
  <c r="AQ117" i="9"/>
  <c r="AQ118" i="9"/>
  <c r="AQ119" i="9"/>
  <c r="AQ120" i="9"/>
  <c r="AQ121" i="9"/>
  <c r="AQ122" i="9"/>
  <c r="AQ123" i="9"/>
  <c r="AQ124" i="9"/>
  <c r="AQ125" i="9"/>
  <c r="AQ126" i="9"/>
  <c r="AQ127" i="9"/>
  <c r="AQ128" i="9"/>
  <c r="AQ129" i="9"/>
  <c r="AQ130" i="9"/>
  <c r="AQ131" i="9"/>
  <c r="AQ132" i="9"/>
  <c r="AQ133" i="9"/>
  <c r="AQ134" i="9"/>
  <c r="AQ135" i="9"/>
  <c r="AQ136" i="9"/>
  <c r="AQ137" i="9"/>
  <c r="AQ138" i="9"/>
  <c r="AQ139" i="9"/>
  <c r="AQ140" i="9"/>
  <c r="AQ141" i="9"/>
  <c r="AQ142" i="9"/>
  <c r="AQ143" i="9"/>
  <c r="AQ144" i="9"/>
  <c r="AQ145" i="9"/>
  <c r="AQ146" i="9"/>
  <c r="AQ147" i="9"/>
  <c r="AQ148" i="9"/>
  <c r="AQ149" i="9"/>
  <c r="AQ150" i="9"/>
  <c r="AQ151" i="9"/>
  <c r="AQ152" i="9"/>
  <c r="AQ153" i="9"/>
  <c r="AQ154" i="9"/>
  <c r="AQ155" i="9"/>
  <c r="AQ156" i="9"/>
  <c r="AQ157" i="9"/>
  <c r="AQ158" i="9"/>
  <c r="AQ159" i="9"/>
  <c r="AQ160" i="9"/>
  <c r="AQ161" i="9"/>
  <c r="AQ162" i="9"/>
  <c r="AQ163" i="9"/>
  <c r="AQ164" i="9"/>
  <c r="AQ165" i="9"/>
  <c r="AQ166" i="9"/>
  <c r="AO4" i="9"/>
  <c r="AO12" i="9"/>
  <c r="AO13" i="9"/>
  <c r="AO14" i="9"/>
  <c r="AO5" i="9"/>
  <c r="AO6" i="9"/>
  <c r="AO7" i="9"/>
  <c r="AO8" i="9"/>
  <c r="AO9" i="9"/>
  <c r="AO10" i="9"/>
  <c r="AO11" i="9"/>
  <c r="AO24" i="9"/>
  <c r="AO25" i="9"/>
  <c r="AO26" i="9"/>
  <c r="AO27" i="9"/>
  <c r="AO28" i="9"/>
  <c r="AO29" i="9"/>
  <c r="AO30" i="9"/>
  <c r="AO31" i="9"/>
  <c r="AO32" i="9"/>
  <c r="AO34" i="9"/>
  <c r="AO35" i="9"/>
  <c r="AO36" i="9"/>
  <c r="AO37" i="9"/>
  <c r="AO38" i="9"/>
  <c r="AO39" i="9"/>
  <c r="AO40" i="9"/>
  <c r="AO41" i="9"/>
  <c r="AO42" i="9"/>
  <c r="AO43" i="9"/>
  <c r="AO44" i="9"/>
  <c r="AO45" i="9"/>
  <c r="AO46" i="9"/>
  <c r="AO47" i="9"/>
  <c r="AO48" i="9"/>
  <c r="AO49" i="9"/>
  <c r="AO50" i="9"/>
  <c r="AO51" i="9"/>
  <c r="AO52" i="9"/>
  <c r="AO53" i="9"/>
  <c r="AO54" i="9"/>
  <c r="AO55" i="9"/>
  <c r="AO56" i="9"/>
  <c r="AO57" i="9"/>
  <c r="AO58" i="9"/>
  <c r="AO59" i="9"/>
  <c r="AO60" i="9"/>
  <c r="AO61" i="9"/>
  <c r="AO62" i="9"/>
  <c r="AO63" i="9"/>
  <c r="AO64" i="9"/>
  <c r="AO65" i="9"/>
  <c r="AO66" i="9"/>
  <c r="AO67" i="9"/>
  <c r="AO68" i="9"/>
  <c r="AO69" i="9"/>
  <c r="AO70" i="9"/>
  <c r="AO71" i="9"/>
  <c r="AO72" i="9"/>
  <c r="AO73" i="9"/>
  <c r="AO74" i="9"/>
  <c r="AO75" i="9"/>
  <c r="AO76" i="9"/>
  <c r="AO77" i="9"/>
  <c r="AO78" i="9"/>
  <c r="AO79" i="9"/>
  <c r="AO80" i="9"/>
  <c r="AO81" i="9"/>
  <c r="AO82" i="9"/>
  <c r="AO83" i="9"/>
  <c r="AO84" i="9"/>
  <c r="AO85" i="9"/>
  <c r="AO86" i="9"/>
  <c r="AO87" i="9"/>
  <c r="AO88" i="9"/>
  <c r="AO89" i="9"/>
  <c r="AO90" i="9"/>
  <c r="AO91" i="9"/>
  <c r="AO92" i="9"/>
  <c r="AO93" i="9"/>
  <c r="AO94" i="9"/>
  <c r="AO95" i="9"/>
  <c r="AO96" i="9"/>
  <c r="AO97" i="9"/>
  <c r="AO98" i="9"/>
  <c r="AO99" i="9"/>
  <c r="AO100" i="9"/>
  <c r="AO101" i="9"/>
  <c r="AO102" i="9"/>
  <c r="AO103" i="9"/>
  <c r="AO104" i="9"/>
  <c r="AO105" i="9"/>
  <c r="AO106" i="9"/>
  <c r="AO107" i="9"/>
  <c r="AO108" i="9"/>
  <c r="AO109" i="9"/>
  <c r="AO110" i="9"/>
  <c r="AO111" i="9"/>
  <c r="AO112" i="9"/>
  <c r="AO113" i="9"/>
  <c r="AO114" i="9"/>
  <c r="AO115" i="9"/>
  <c r="AO116" i="9"/>
  <c r="AO117" i="9"/>
  <c r="AO118" i="9"/>
  <c r="AO119" i="9"/>
  <c r="AO120" i="9"/>
  <c r="AO121" i="9"/>
  <c r="AO122" i="9"/>
  <c r="AO123" i="9"/>
  <c r="AO124" i="9"/>
  <c r="AO125" i="9"/>
  <c r="AO126" i="9"/>
  <c r="AO127" i="9"/>
  <c r="AO128" i="9"/>
  <c r="AO129" i="9"/>
  <c r="AO130" i="9"/>
  <c r="AO131" i="9"/>
  <c r="AO132" i="9"/>
  <c r="AO133" i="9"/>
  <c r="AO134" i="9"/>
  <c r="AO135" i="9"/>
  <c r="AO136" i="9"/>
  <c r="AO137" i="9"/>
  <c r="AO138" i="9"/>
  <c r="AO139" i="9"/>
  <c r="AO140" i="9"/>
  <c r="AO141" i="9"/>
  <c r="AO142" i="9"/>
  <c r="AO143" i="9"/>
  <c r="AO144" i="9"/>
  <c r="AO145" i="9"/>
  <c r="AO146" i="9"/>
  <c r="AO147" i="9"/>
  <c r="AO148" i="9"/>
  <c r="AO149" i="9"/>
  <c r="AO150" i="9"/>
  <c r="AO151" i="9"/>
  <c r="AO152" i="9"/>
  <c r="AO153" i="9"/>
  <c r="AO154" i="9"/>
  <c r="AO155" i="9"/>
  <c r="AO156" i="9"/>
  <c r="AO157" i="9"/>
  <c r="AO158" i="9"/>
  <c r="AO159" i="9"/>
  <c r="AO160" i="9"/>
  <c r="AO161" i="9"/>
  <c r="AO162" i="9"/>
  <c r="AO163" i="9"/>
  <c r="AO164" i="9"/>
  <c r="AO165" i="9"/>
  <c r="AO166" i="9"/>
  <c r="AN4" i="9"/>
  <c r="AN12" i="9"/>
  <c r="AN13" i="9"/>
  <c r="AN14" i="9"/>
  <c r="AN5" i="9"/>
  <c r="AN6" i="9"/>
  <c r="AN7" i="9"/>
  <c r="AN8" i="9"/>
  <c r="AN9" i="9"/>
  <c r="AN10" i="9"/>
  <c r="AN11" i="9"/>
  <c r="AN24" i="9"/>
  <c r="AN25" i="9"/>
  <c r="AN26" i="9"/>
  <c r="AN27" i="9"/>
  <c r="AN28" i="9"/>
  <c r="AN29" i="9"/>
  <c r="AN30" i="9"/>
  <c r="AN31" i="9"/>
  <c r="AN32" i="9"/>
  <c r="AN34" i="9"/>
  <c r="AN35" i="9"/>
  <c r="AN36" i="9"/>
  <c r="AN37" i="9"/>
  <c r="AN38" i="9"/>
  <c r="AN39" i="9"/>
  <c r="AN40" i="9"/>
  <c r="AN41" i="9"/>
  <c r="AN42" i="9"/>
  <c r="AN43" i="9"/>
  <c r="AN44" i="9"/>
  <c r="AN45" i="9"/>
  <c r="AN46" i="9"/>
  <c r="AN47" i="9"/>
  <c r="AN48" i="9"/>
  <c r="AN49" i="9"/>
  <c r="AN50" i="9"/>
  <c r="AN51" i="9"/>
  <c r="AN52" i="9"/>
  <c r="AN53" i="9"/>
  <c r="AN54" i="9"/>
  <c r="AN55" i="9"/>
  <c r="AN56" i="9"/>
  <c r="AN57" i="9"/>
  <c r="AN58" i="9"/>
  <c r="AN59" i="9"/>
  <c r="AN60" i="9"/>
  <c r="AN61" i="9"/>
  <c r="AN62" i="9"/>
  <c r="AN63" i="9"/>
  <c r="AN64" i="9"/>
  <c r="AN65" i="9"/>
  <c r="AN66" i="9"/>
  <c r="AN67" i="9"/>
  <c r="AN68" i="9"/>
  <c r="AN69" i="9"/>
  <c r="AN70" i="9"/>
  <c r="AN71" i="9"/>
  <c r="AN72" i="9"/>
  <c r="AN73" i="9"/>
  <c r="AN74" i="9"/>
  <c r="AN75" i="9"/>
  <c r="AN76" i="9"/>
  <c r="AN77" i="9"/>
  <c r="AN78" i="9"/>
  <c r="AN79" i="9"/>
  <c r="AN80" i="9"/>
  <c r="AN81" i="9"/>
  <c r="AN82" i="9"/>
  <c r="AN83" i="9"/>
  <c r="AN84" i="9"/>
  <c r="AN85" i="9"/>
  <c r="AN86" i="9"/>
  <c r="AN87" i="9"/>
  <c r="AN88" i="9"/>
  <c r="AN89" i="9"/>
  <c r="AN90" i="9"/>
  <c r="AN91" i="9"/>
  <c r="AN92" i="9"/>
  <c r="AN93" i="9"/>
  <c r="AN94" i="9"/>
  <c r="AN95" i="9"/>
  <c r="AN96" i="9"/>
  <c r="AN97" i="9"/>
  <c r="AN98" i="9"/>
  <c r="AN99" i="9"/>
  <c r="AN100" i="9"/>
  <c r="AN101" i="9"/>
  <c r="AN102" i="9"/>
  <c r="AN103" i="9"/>
  <c r="AN104" i="9"/>
  <c r="AN105" i="9"/>
  <c r="AN106" i="9"/>
  <c r="AN107" i="9"/>
  <c r="AN108" i="9"/>
  <c r="AN109" i="9"/>
  <c r="AN110" i="9"/>
  <c r="AN111" i="9"/>
  <c r="AN112" i="9"/>
  <c r="AN113" i="9"/>
  <c r="AN114" i="9"/>
  <c r="AN115" i="9"/>
  <c r="AN116" i="9"/>
  <c r="AN117" i="9"/>
  <c r="AN118" i="9"/>
  <c r="AN119" i="9"/>
  <c r="AN120" i="9"/>
  <c r="AN121" i="9"/>
  <c r="AN122" i="9"/>
  <c r="AN123" i="9"/>
  <c r="AN124" i="9"/>
  <c r="AN125" i="9"/>
  <c r="AN126" i="9"/>
  <c r="AN127" i="9"/>
  <c r="AN128" i="9"/>
  <c r="AN129" i="9"/>
  <c r="AN130" i="9"/>
  <c r="AN131" i="9"/>
  <c r="AN132" i="9"/>
  <c r="AN133" i="9"/>
  <c r="AN134" i="9"/>
  <c r="AN135" i="9"/>
  <c r="AN136" i="9"/>
  <c r="AN137" i="9"/>
  <c r="AN138" i="9"/>
  <c r="AN139" i="9"/>
  <c r="AN140" i="9"/>
  <c r="AN141" i="9"/>
  <c r="AN142" i="9"/>
  <c r="AN143" i="9"/>
  <c r="AN144" i="9"/>
  <c r="AN145" i="9"/>
  <c r="AN146" i="9"/>
  <c r="AN147" i="9"/>
  <c r="AN148" i="9"/>
  <c r="AN149" i="9"/>
  <c r="AN150" i="9"/>
  <c r="AN151" i="9"/>
  <c r="AN152" i="9"/>
  <c r="AN153" i="9"/>
  <c r="AN154" i="9"/>
  <c r="AN155" i="9"/>
  <c r="AN156" i="9"/>
  <c r="AN157" i="9"/>
  <c r="AN158" i="9"/>
  <c r="AN159" i="9"/>
  <c r="AN160" i="9"/>
  <c r="AN161" i="9"/>
  <c r="AN162" i="9"/>
  <c r="AN163" i="9"/>
  <c r="AN164" i="9"/>
  <c r="AN165" i="9"/>
  <c r="AN166" i="9"/>
  <c r="AK4" i="9"/>
  <c r="AK12" i="9"/>
  <c r="AK13" i="9"/>
  <c r="AK14" i="9"/>
  <c r="AK5" i="9"/>
  <c r="AK6" i="9"/>
  <c r="AK7" i="9"/>
  <c r="AK8" i="9"/>
  <c r="AK9" i="9"/>
  <c r="AK10" i="9"/>
  <c r="AK11" i="9"/>
  <c r="AK24" i="9"/>
  <c r="AK25" i="9"/>
  <c r="AK26" i="9"/>
  <c r="AK27" i="9"/>
  <c r="AK28" i="9"/>
  <c r="AK29" i="9"/>
  <c r="AK30" i="9"/>
  <c r="AK31" i="9"/>
  <c r="AK32" i="9"/>
  <c r="AK34" i="9"/>
  <c r="AK35" i="9"/>
  <c r="AK36" i="9"/>
  <c r="AK37" i="9"/>
  <c r="AK38" i="9"/>
  <c r="AK39" i="9"/>
  <c r="AK40" i="9"/>
  <c r="AK41" i="9"/>
  <c r="AK42" i="9"/>
  <c r="AK43" i="9"/>
  <c r="AK44" i="9"/>
  <c r="AK45" i="9"/>
  <c r="AK46" i="9"/>
  <c r="AK47" i="9"/>
  <c r="AK48" i="9"/>
  <c r="AK49" i="9"/>
  <c r="AK50" i="9"/>
  <c r="AK51" i="9"/>
  <c r="AK52" i="9"/>
  <c r="AK53" i="9"/>
  <c r="AK54" i="9"/>
  <c r="AK55" i="9"/>
  <c r="AK56" i="9"/>
  <c r="AK57" i="9"/>
  <c r="AK58" i="9"/>
  <c r="AK59" i="9"/>
  <c r="AK60" i="9"/>
  <c r="AK61" i="9"/>
  <c r="AK62" i="9"/>
  <c r="AK63" i="9"/>
  <c r="AK64" i="9"/>
  <c r="AK65" i="9"/>
  <c r="AK66" i="9"/>
  <c r="AK67" i="9"/>
  <c r="AK68" i="9"/>
  <c r="AK69" i="9"/>
  <c r="AK70" i="9"/>
  <c r="AK71" i="9"/>
  <c r="AK72" i="9"/>
  <c r="AK73" i="9"/>
  <c r="AK74" i="9"/>
  <c r="AK75" i="9"/>
  <c r="AK76" i="9"/>
  <c r="AK77" i="9"/>
  <c r="AK78" i="9"/>
  <c r="AK79" i="9"/>
  <c r="AK80" i="9"/>
  <c r="AK81" i="9"/>
  <c r="AK82" i="9"/>
  <c r="AK83" i="9"/>
  <c r="AK84" i="9"/>
  <c r="AK85" i="9"/>
  <c r="AK86" i="9"/>
  <c r="AK87" i="9"/>
  <c r="AK88" i="9"/>
  <c r="AK89" i="9"/>
  <c r="AK90" i="9"/>
  <c r="AK91" i="9"/>
  <c r="AK92" i="9"/>
  <c r="AK93" i="9"/>
  <c r="AK94" i="9"/>
  <c r="AK95" i="9"/>
  <c r="AK96" i="9"/>
  <c r="AK97" i="9"/>
  <c r="AK98" i="9"/>
  <c r="AK99" i="9"/>
  <c r="AK100" i="9"/>
  <c r="AK101" i="9"/>
  <c r="AK102" i="9"/>
  <c r="AK103" i="9"/>
  <c r="AK104" i="9"/>
  <c r="AK105" i="9"/>
  <c r="AK106" i="9"/>
  <c r="AK107" i="9"/>
  <c r="AK108" i="9"/>
  <c r="AK109" i="9"/>
  <c r="AK110" i="9"/>
  <c r="AK111" i="9"/>
  <c r="AK112" i="9"/>
  <c r="AK113" i="9"/>
  <c r="AK114" i="9"/>
  <c r="AK115" i="9"/>
  <c r="AK116" i="9"/>
  <c r="AK117" i="9"/>
  <c r="AK118" i="9"/>
  <c r="AK119" i="9"/>
  <c r="AK120" i="9"/>
  <c r="AK121" i="9"/>
  <c r="AK122" i="9"/>
  <c r="AK123" i="9"/>
  <c r="AK124" i="9"/>
  <c r="AK125" i="9"/>
  <c r="AK126" i="9"/>
  <c r="AK127" i="9"/>
  <c r="AK128" i="9"/>
  <c r="AK129" i="9"/>
  <c r="AK130" i="9"/>
  <c r="AK131" i="9"/>
  <c r="AK132" i="9"/>
  <c r="AK133" i="9"/>
  <c r="AK134" i="9"/>
  <c r="AK135" i="9"/>
  <c r="AK136" i="9"/>
  <c r="AK137" i="9"/>
  <c r="AK138" i="9"/>
  <c r="AK139" i="9"/>
  <c r="AK140" i="9"/>
  <c r="AK141" i="9"/>
  <c r="AK142" i="9"/>
  <c r="AK143" i="9"/>
  <c r="AK144" i="9"/>
  <c r="AK145" i="9"/>
  <c r="AK146" i="9"/>
  <c r="AK147" i="9"/>
  <c r="AK148" i="9"/>
  <c r="AK149" i="9"/>
  <c r="AK150" i="9"/>
  <c r="AK151" i="9"/>
  <c r="AK152" i="9"/>
  <c r="AK153" i="9"/>
  <c r="AK154" i="9"/>
  <c r="AK155" i="9"/>
  <c r="AK156" i="9"/>
  <c r="AK157" i="9"/>
  <c r="AK158" i="9"/>
  <c r="AK159" i="9"/>
  <c r="AK160" i="9"/>
  <c r="AK161" i="9"/>
  <c r="AK162" i="9"/>
  <c r="AK163" i="9"/>
  <c r="AK164" i="9"/>
  <c r="AK165" i="9"/>
  <c r="AK166" i="9"/>
  <c r="AJ4" i="9"/>
  <c r="AJ12" i="9"/>
  <c r="AJ13" i="9"/>
  <c r="AJ14" i="9"/>
  <c r="AJ5" i="9"/>
  <c r="AJ6" i="9"/>
  <c r="AJ7" i="9"/>
  <c r="AJ8" i="9"/>
  <c r="AJ9" i="9"/>
  <c r="AJ10" i="9"/>
  <c r="AJ11" i="9"/>
  <c r="AJ24" i="9"/>
  <c r="AJ25" i="9"/>
  <c r="AJ26" i="9"/>
  <c r="AJ27" i="9"/>
  <c r="AJ28" i="9"/>
  <c r="AJ29" i="9"/>
  <c r="AJ30" i="9"/>
  <c r="AJ31" i="9"/>
  <c r="AJ32" i="9"/>
  <c r="AJ34" i="9"/>
  <c r="AJ35" i="9"/>
  <c r="AJ36" i="9"/>
  <c r="AJ37" i="9"/>
  <c r="AJ38" i="9"/>
  <c r="AJ39" i="9"/>
  <c r="AJ40" i="9"/>
  <c r="AJ41" i="9"/>
  <c r="AJ42" i="9"/>
  <c r="AJ43" i="9"/>
  <c r="AJ44" i="9"/>
  <c r="AJ45" i="9"/>
  <c r="AJ46" i="9"/>
  <c r="AJ47" i="9"/>
  <c r="AJ48" i="9"/>
  <c r="AJ49" i="9"/>
  <c r="AJ50" i="9"/>
  <c r="AJ51" i="9"/>
  <c r="AJ52" i="9"/>
  <c r="AJ53" i="9"/>
  <c r="AJ54" i="9"/>
  <c r="AJ55" i="9"/>
  <c r="AJ56" i="9"/>
  <c r="AJ57" i="9"/>
  <c r="AJ58" i="9"/>
  <c r="AJ59" i="9"/>
  <c r="AJ60" i="9"/>
  <c r="AJ61" i="9"/>
  <c r="AJ62" i="9"/>
  <c r="AJ63" i="9"/>
  <c r="AJ64" i="9"/>
  <c r="AJ65" i="9"/>
  <c r="AJ66" i="9"/>
  <c r="AJ67" i="9"/>
  <c r="AJ68" i="9"/>
  <c r="AJ69" i="9"/>
  <c r="AJ70" i="9"/>
  <c r="AJ71" i="9"/>
  <c r="AJ72" i="9"/>
  <c r="AJ73" i="9"/>
  <c r="AJ74" i="9"/>
  <c r="AJ75" i="9"/>
  <c r="AJ76" i="9"/>
  <c r="AJ77" i="9"/>
  <c r="AJ78" i="9"/>
  <c r="AJ79" i="9"/>
  <c r="AJ80" i="9"/>
  <c r="AJ81" i="9"/>
  <c r="AJ82" i="9"/>
  <c r="AJ83" i="9"/>
  <c r="AJ84" i="9"/>
  <c r="AJ85" i="9"/>
  <c r="AJ86" i="9"/>
  <c r="AJ87" i="9"/>
  <c r="AJ88" i="9"/>
  <c r="AJ89" i="9"/>
  <c r="AJ90" i="9"/>
  <c r="AJ91" i="9"/>
  <c r="AJ92" i="9"/>
  <c r="AJ93" i="9"/>
  <c r="AJ94" i="9"/>
  <c r="AJ95" i="9"/>
  <c r="AJ96" i="9"/>
  <c r="AJ97" i="9"/>
  <c r="AJ98" i="9"/>
  <c r="AJ99" i="9"/>
  <c r="AJ100" i="9"/>
  <c r="AJ101" i="9"/>
  <c r="AJ102" i="9"/>
  <c r="AJ103" i="9"/>
  <c r="AJ104" i="9"/>
  <c r="AJ105" i="9"/>
  <c r="AJ106" i="9"/>
  <c r="AJ107" i="9"/>
  <c r="AJ108" i="9"/>
  <c r="AJ109" i="9"/>
  <c r="AJ110" i="9"/>
  <c r="AJ111" i="9"/>
  <c r="AJ112" i="9"/>
  <c r="AJ113" i="9"/>
  <c r="AJ114" i="9"/>
  <c r="AJ115" i="9"/>
  <c r="AJ116" i="9"/>
  <c r="AJ117" i="9"/>
  <c r="AJ118" i="9"/>
  <c r="AJ119" i="9"/>
  <c r="AJ120" i="9"/>
  <c r="AJ121" i="9"/>
  <c r="AJ122" i="9"/>
  <c r="AJ123" i="9"/>
  <c r="AJ124" i="9"/>
  <c r="AJ125" i="9"/>
  <c r="AJ126" i="9"/>
  <c r="AJ127" i="9"/>
  <c r="AJ128" i="9"/>
  <c r="AJ129" i="9"/>
  <c r="AJ130" i="9"/>
  <c r="AJ131" i="9"/>
  <c r="AJ132" i="9"/>
  <c r="AJ133" i="9"/>
  <c r="AJ134" i="9"/>
  <c r="AJ135" i="9"/>
  <c r="AJ136" i="9"/>
  <c r="AJ137" i="9"/>
  <c r="AJ138" i="9"/>
  <c r="AJ139" i="9"/>
  <c r="AJ140" i="9"/>
  <c r="AJ141" i="9"/>
  <c r="AJ142" i="9"/>
  <c r="AJ143" i="9"/>
  <c r="AJ144" i="9"/>
  <c r="AJ145" i="9"/>
  <c r="AJ146" i="9"/>
  <c r="AJ147" i="9"/>
  <c r="AJ148" i="9"/>
  <c r="AJ149" i="9"/>
  <c r="AJ150" i="9"/>
  <c r="AJ151" i="9"/>
  <c r="AJ152" i="9"/>
  <c r="AJ153" i="9"/>
  <c r="AJ154" i="9"/>
  <c r="AJ155" i="9"/>
  <c r="AJ156" i="9"/>
  <c r="AJ157" i="9"/>
  <c r="AJ158" i="9"/>
  <c r="AJ159" i="9"/>
  <c r="AJ160" i="9"/>
  <c r="AJ161" i="9"/>
  <c r="AJ162" i="9"/>
  <c r="AJ163" i="9"/>
  <c r="AJ164" i="9"/>
  <c r="AJ165" i="9"/>
  <c r="AJ166" i="9"/>
  <c r="AI4" i="9"/>
  <c r="AI12" i="9"/>
  <c r="AI13" i="9"/>
  <c r="AI14" i="9"/>
  <c r="AI5" i="9"/>
  <c r="AI6" i="9"/>
  <c r="AI7" i="9"/>
  <c r="AI8" i="9"/>
  <c r="AI9" i="9"/>
  <c r="AI10" i="9"/>
  <c r="AI11" i="9"/>
  <c r="AI24" i="9"/>
  <c r="AI25" i="9"/>
  <c r="AI26" i="9"/>
  <c r="AI27" i="9"/>
  <c r="AI28" i="9"/>
  <c r="AI29" i="9"/>
  <c r="AI30" i="9"/>
  <c r="AI31" i="9"/>
  <c r="AI32"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87" i="9"/>
  <c r="AI88" i="9"/>
  <c r="AI89" i="9"/>
  <c r="AI90" i="9"/>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126" i="9"/>
  <c r="AI127" i="9"/>
  <c r="AI128" i="9"/>
  <c r="AI129" i="9"/>
  <c r="AI130" i="9"/>
  <c r="AI131" i="9"/>
  <c r="AI132" i="9"/>
  <c r="AI133" i="9"/>
  <c r="AI134" i="9"/>
  <c r="AI135" i="9"/>
  <c r="AI136" i="9"/>
  <c r="AI137" i="9"/>
  <c r="AI138" i="9"/>
  <c r="AI139" i="9"/>
  <c r="AI140" i="9"/>
  <c r="AI141" i="9"/>
  <c r="AI142" i="9"/>
  <c r="AI143" i="9"/>
  <c r="AI144" i="9"/>
  <c r="AI145" i="9"/>
  <c r="AI146" i="9"/>
  <c r="AI147" i="9"/>
  <c r="AI148" i="9"/>
  <c r="AI149" i="9"/>
  <c r="AI150" i="9"/>
  <c r="AI151" i="9"/>
  <c r="AI152" i="9"/>
  <c r="AI153" i="9"/>
  <c r="AI154" i="9"/>
  <c r="AI155" i="9"/>
  <c r="AI156" i="9"/>
  <c r="AI157" i="9"/>
  <c r="AI158" i="9"/>
  <c r="AI159" i="9"/>
  <c r="AI160" i="9"/>
  <c r="AI161" i="9"/>
  <c r="AI162" i="9"/>
  <c r="AI163" i="9"/>
  <c r="AI164" i="9"/>
  <c r="AI165" i="9"/>
  <c r="AI166" i="9"/>
  <c r="AH4" i="9"/>
  <c r="AH12" i="9"/>
  <c r="AH13" i="9"/>
  <c r="AH14" i="9"/>
  <c r="AH5" i="9"/>
  <c r="AH6" i="9"/>
  <c r="AH7" i="9"/>
  <c r="AH8" i="9"/>
  <c r="AH9" i="9"/>
  <c r="AH10" i="9"/>
  <c r="AH11" i="9"/>
  <c r="AH24" i="9"/>
  <c r="AH25" i="9"/>
  <c r="AH26" i="9"/>
  <c r="AH27" i="9"/>
  <c r="AH28" i="9"/>
  <c r="AH29" i="9"/>
  <c r="AH30" i="9"/>
  <c r="AH31" i="9"/>
  <c r="AH32"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H112" i="9"/>
  <c r="AH113" i="9"/>
  <c r="AH114" i="9"/>
  <c r="AH115" i="9"/>
  <c r="AH116" i="9"/>
  <c r="AH117" i="9"/>
  <c r="AH118" i="9"/>
  <c r="AH119" i="9"/>
  <c r="AH120" i="9"/>
  <c r="AH121" i="9"/>
  <c r="AH122" i="9"/>
  <c r="AH123" i="9"/>
  <c r="AH124" i="9"/>
  <c r="AH125" i="9"/>
  <c r="AH126" i="9"/>
  <c r="AH127" i="9"/>
  <c r="AH128" i="9"/>
  <c r="AH129" i="9"/>
  <c r="AH130" i="9"/>
  <c r="AH131" i="9"/>
  <c r="AH132" i="9"/>
  <c r="AH133" i="9"/>
  <c r="AH134" i="9"/>
  <c r="AH135" i="9"/>
  <c r="AH136" i="9"/>
  <c r="AH137" i="9"/>
  <c r="AH138" i="9"/>
  <c r="AH139" i="9"/>
  <c r="AH140" i="9"/>
  <c r="AH141" i="9"/>
  <c r="AH142" i="9"/>
  <c r="AH143" i="9"/>
  <c r="AH144" i="9"/>
  <c r="AH145" i="9"/>
  <c r="AH146" i="9"/>
  <c r="AH147" i="9"/>
  <c r="AH148" i="9"/>
  <c r="AH149" i="9"/>
  <c r="AH150" i="9"/>
  <c r="AH151" i="9"/>
  <c r="AH152" i="9"/>
  <c r="AH153" i="9"/>
  <c r="AH154" i="9"/>
  <c r="AH155" i="9"/>
  <c r="AH156" i="9"/>
  <c r="AH157" i="9"/>
  <c r="AH158" i="9"/>
  <c r="AH159" i="9"/>
  <c r="AH160" i="9"/>
  <c r="AH161" i="9"/>
  <c r="AH162" i="9"/>
  <c r="AH163" i="9"/>
  <c r="AH164" i="9"/>
  <c r="AH165" i="9"/>
  <c r="AH166" i="9"/>
  <c r="AQ3" i="9"/>
  <c r="AN3" i="9"/>
  <c r="AK3" i="9"/>
  <c r="AJ3" i="9"/>
  <c r="AI3" i="9"/>
  <c r="AH3" i="9"/>
  <c r="AO3" i="9"/>
  <c r="W4" i="9"/>
  <c r="W12" i="9"/>
  <c r="W13" i="9"/>
  <c r="W14" i="9"/>
  <c r="W5" i="9"/>
  <c r="W6" i="9"/>
  <c r="W7" i="9"/>
  <c r="W8" i="9"/>
  <c r="W9" i="9"/>
  <c r="W10" i="9"/>
  <c r="W11" i="9"/>
  <c r="W24" i="9"/>
  <c r="W25" i="9"/>
  <c r="W26" i="9"/>
  <c r="W27" i="9"/>
  <c r="W28" i="9"/>
  <c r="W29" i="9"/>
  <c r="W30" i="9"/>
  <c r="W31" i="9"/>
  <c r="W32"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V4" i="9"/>
  <c r="V12" i="9"/>
  <c r="V13" i="9"/>
  <c r="V14" i="9"/>
  <c r="V5" i="9"/>
  <c r="V6" i="9"/>
  <c r="V7" i="9"/>
  <c r="V8" i="9"/>
  <c r="V9" i="9"/>
  <c r="V10" i="9"/>
  <c r="V11" i="9"/>
  <c r="V24" i="9"/>
  <c r="V25" i="9"/>
  <c r="V26" i="9"/>
  <c r="V27" i="9"/>
  <c r="V28" i="9"/>
  <c r="V29" i="9"/>
  <c r="V30" i="9"/>
  <c r="V31" i="9"/>
  <c r="V32"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128" i="9"/>
  <c r="V129" i="9"/>
  <c r="V130"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56" i="9"/>
  <c r="V157" i="9"/>
  <c r="V158" i="9"/>
  <c r="V159" i="9"/>
  <c r="V160" i="9"/>
  <c r="V161" i="9"/>
  <c r="V162" i="9"/>
  <c r="V163" i="9"/>
  <c r="V164" i="9"/>
  <c r="V165" i="9"/>
  <c r="V166" i="9"/>
  <c r="W3" i="9"/>
  <c r="V3" i="9"/>
  <c r="R4" i="9"/>
  <c r="R12" i="9"/>
  <c r="R13" i="9"/>
  <c r="R14" i="9"/>
  <c r="R5" i="9"/>
  <c r="R6" i="9"/>
  <c r="R7" i="9"/>
  <c r="R8" i="9"/>
  <c r="R9" i="9"/>
  <c r="R10" i="9"/>
  <c r="R11" i="9"/>
  <c r="R24" i="9"/>
  <c r="R25" i="9"/>
  <c r="R26" i="9"/>
  <c r="R27" i="9"/>
  <c r="R28" i="9"/>
  <c r="R29" i="9"/>
  <c r="R30" i="9"/>
  <c r="R31" i="9"/>
  <c r="R32"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128" i="9"/>
  <c r="R129" i="9"/>
  <c r="R130" i="9"/>
  <c r="R131" i="9"/>
  <c r="R132" i="9"/>
  <c r="R133" i="9"/>
  <c r="R134" i="9"/>
  <c r="R135" i="9"/>
  <c r="R136" i="9"/>
  <c r="R137" i="9"/>
  <c r="R138" i="9"/>
  <c r="R139" i="9"/>
  <c r="R140" i="9"/>
  <c r="R141" i="9"/>
  <c r="R142" i="9"/>
  <c r="R143" i="9"/>
  <c r="R144" i="9"/>
  <c r="R145" i="9"/>
  <c r="R146" i="9"/>
  <c r="R147" i="9"/>
  <c r="R148" i="9"/>
  <c r="R149" i="9"/>
  <c r="R150" i="9"/>
  <c r="R151" i="9"/>
  <c r="R152" i="9"/>
  <c r="R153" i="9"/>
  <c r="R154" i="9"/>
  <c r="R155" i="9"/>
  <c r="R156" i="9"/>
  <c r="R157" i="9"/>
  <c r="R158" i="9"/>
  <c r="R159" i="9"/>
  <c r="R160" i="9"/>
  <c r="R161" i="9"/>
  <c r="R162" i="9"/>
  <c r="R163" i="9"/>
  <c r="R164" i="9"/>
  <c r="R165" i="9"/>
  <c r="R166" i="9"/>
  <c r="P4" i="9"/>
  <c r="P12" i="9"/>
  <c r="P13" i="9"/>
  <c r="P14" i="9"/>
  <c r="P5" i="9"/>
  <c r="P6" i="9"/>
  <c r="P7" i="9"/>
  <c r="P8" i="9"/>
  <c r="P9" i="9"/>
  <c r="P10" i="9"/>
  <c r="P11" i="9"/>
  <c r="P24" i="9"/>
  <c r="P25" i="9"/>
  <c r="P26" i="9"/>
  <c r="P27" i="9"/>
  <c r="P28" i="9"/>
  <c r="P29" i="9"/>
  <c r="P30" i="9"/>
  <c r="P31" i="9"/>
  <c r="P32"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N4" i="9"/>
  <c r="N12" i="9"/>
  <c r="N13" i="9"/>
  <c r="N14" i="9"/>
  <c r="N5" i="9"/>
  <c r="N6" i="9"/>
  <c r="N7" i="9"/>
  <c r="N8" i="9"/>
  <c r="N9" i="9"/>
  <c r="N10" i="9"/>
  <c r="N11" i="9"/>
  <c r="N24" i="9"/>
  <c r="N25" i="9"/>
  <c r="N26" i="9"/>
  <c r="N27" i="9"/>
  <c r="P3" i="9"/>
  <c r="N3" i="9"/>
  <c r="R3" i="9"/>
  <c r="A4" i="9"/>
  <c r="A12" i="9"/>
  <c r="A13" i="9"/>
  <c r="A14" i="9"/>
  <c r="A5" i="9"/>
  <c r="A6" i="9"/>
  <c r="A7" i="9"/>
  <c r="A8" i="9"/>
  <c r="A9" i="9"/>
  <c r="A10" i="9"/>
  <c r="A11" i="9"/>
  <c r="A24" i="9"/>
  <c r="A25" i="9"/>
  <c r="A26" i="9"/>
  <c r="A27" i="9"/>
  <c r="A28" i="9"/>
  <c r="A29" i="9"/>
  <c r="A30" i="9"/>
  <c r="A31" i="9"/>
  <c r="A32"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3" i="9"/>
  <c r="AQ3" i="17"/>
  <c r="AO3" i="17"/>
  <c r="AN3" i="17"/>
  <c r="AK3" i="17"/>
  <c r="AJ3" i="17"/>
  <c r="AI3" i="17"/>
  <c r="AH3" i="17"/>
  <c r="AQ2" i="17"/>
  <c r="AN2" i="17"/>
  <c r="AK2" i="17"/>
  <c r="AJ2" i="17"/>
  <c r="AI2" i="17"/>
  <c r="AH2" i="17"/>
  <c r="AO2" i="17"/>
  <c r="W3" i="17"/>
  <c r="V3" i="17"/>
  <c r="W2" i="17"/>
  <c r="V2" i="17"/>
  <c r="R3" i="17"/>
  <c r="P3" i="17"/>
  <c r="P2" i="17"/>
  <c r="R2" i="17"/>
  <c r="A3" i="17"/>
  <c r="A2" i="17"/>
  <c r="AQ3" i="11"/>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Q102" i="11"/>
  <c r="AQ103" i="11"/>
  <c r="AQ104" i="11"/>
  <c r="AQ105" i="11"/>
  <c r="AQ106" i="11"/>
  <c r="AQ107" i="11"/>
  <c r="AQ108" i="11"/>
  <c r="AQ109" i="11"/>
  <c r="AQ110" i="11"/>
  <c r="AQ111" i="11"/>
  <c r="AQ112" i="11"/>
  <c r="AQ113" i="11"/>
  <c r="AQ114" i="11"/>
  <c r="AQ115" i="11"/>
  <c r="AQ116" i="11"/>
  <c r="AQ117" i="11"/>
  <c r="AQ118" i="11"/>
  <c r="AQ119" i="11"/>
  <c r="AQ120" i="11"/>
  <c r="AQ121" i="11"/>
  <c r="AQ122" i="11"/>
  <c r="AQ123" i="11"/>
  <c r="AQ124" i="11"/>
  <c r="AQ125" i="11"/>
  <c r="AQ126" i="11"/>
  <c r="AQ127" i="11"/>
  <c r="AQ128" i="11"/>
  <c r="AQ129" i="11"/>
  <c r="AQ130" i="11"/>
  <c r="AQ131" i="11"/>
  <c r="AQ132" i="11"/>
  <c r="AQ133" i="11"/>
  <c r="AQ134" i="11"/>
  <c r="AQ135" i="11"/>
  <c r="AQ136" i="11"/>
  <c r="AQ137" i="11"/>
  <c r="AQ138" i="11"/>
  <c r="AQ139" i="11"/>
  <c r="AQ140" i="11"/>
  <c r="AQ141" i="11"/>
  <c r="AQ142" i="11"/>
  <c r="AQ143" i="11"/>
  <c r="AQ144" i="11"/>
  <c r="AQ145" i="11"/>
  <c r="AQ146" i="11"/>
  <c r="AQ147" i="11"/>
  <c r="AQ148" i="11"/>
  <c r="AQ149" i="11"/>
  <c r="AQ150" i="11"/>
  <c r="AQ151" i="11"/>
  <c r="AQ152" i="11"/>
  <c r="AQ153" i="11"/>
  <c r="AQ154" i="11"/>
  <c r="AQ155" i="11"/>
  <c r="AQ156" i="11"/>
  <c r="AQ157" i="11"/>
  <c r="AQ158" i="11"/>
  <c r="AQ159" i="11"/>
  <c r="AQ160" i="11"/>
  <c r="AQ161" i="11"/>
  <c r="AQ162" i="11"/>
  <c r="AQ163" i="11"/>
  <c r="AQ164" i="11"/>
  <c r="AQ165" i="11"/>
  <c r="AQ166" i="11"/>
  <c r="AQ167" i="11"/>
  <c r="AQ168" i="11"/>
  <c r="AQ169" i="11"/>
  <c r="AQ170" i="11"/>
  <c r="AQ171" i="11"/>
  <c r="AQ172" i="11"/>
  <c r="AQ173" i="11"/>
  <c r="AQ174" i="11"/>
  <c r="AQ175" i="11"/>
  <c r="AQ176" i="11"/>
  <c r="AQ177" i="11"/>
  <c r="AQ178" i="11"/>
  <c r="AQ179" i="11"/>
  <c r="AQ180" i="11"/>
  <c r="AQ181" i="11"/>
  <c r="AQ182" i="11"/>
  <c r="AQ183" i="11"/>
  <c r="AQ184" i="11"/>
  <c r="AQ185" i="11"/>
  <c r="AQ186" i="11"/>
  <c r="AQ187" i="11"/>
  <c r="AQ188" i="11"/>
  <c r="AQ189" i="11"/>
  <c r="AQ190" i="11"/>
  <c r="AQ191" i="11"/>
  <c r="AQ192" i="11"/>
  <c r="AQ193" i="11"/>
  <c r="AQ194" i="11"/>
  <c r="AQ195" i="11"/>
  <c r="AQ196" i="11"/>
  <c r="AQ197" i="11"/>
  <c r="AQ198" i="11"/>
  <c r="AQ199" i="11"/>
  <c r="AQ200" i="11"/>
  <c r="AQ201" i="11"/>
  <c r="AQ202" i="11"/>
  <c r="AQ203" i="11"/>
  <c r="AQ204" i="11"/>
  <c r="AQ205" i="11"/>
  <c r="AQ206" i="11"/>
  <c r="AQ207" i="11"/>
  <c r="AQ208" i="11"/>
  <c r="AQ209" i="11"/>
  <c r="AQ210" i="11"/>
  <c r="AQ211" i="11"/>
  <c r="AQ212" i="11"/>
  <c r="AQ213" i="11"/>
  <c r="AQ214" i="11"/>
  <c r="AQ215" i="11"/>
  <c r="AQ216" i="11"/>
  <c r="AQ217" i="11"/>
  <c r="AQ218" i="11"/>
  <c r="AQ219" i="11"/>
  <c r="AQ220" i="11"/>
  <c r="AQ221" i="11"/>
  <c r="AQ222" i="11"/>
  <c r="AQ223" i="11"/>
  <c r="AQ224" i="11"/>
  <c r="AQ225" i="11"/>
  <c r="AQ226" i="11"/>
  <c r="AQ227" i="11"/>
  <c r="AQ228" i="11"/>
  <c r="AQ229" i="11"/>
  <c r="AQ230" i="11"/>
  <c r="AQ231" i="11"/>
  <c r="AQ232" i="11"/>
  <c r="AQ233" i="11"/>
  <c r="AQ234" i="11"/>
  <c r="AQ235" i="11"/>
  <c r="AQ236" i="11"/>
  <c r="AQ237" i="11"/>
  <c r="AQ238" i="11"/>
  <c r="AQ239" i="11"/>
  <c r="AQ240" i="11"/>
  <c r="AQ241" i="11"/>
  <c r="AQ242" i="11"/>
  <c r="AQ243" i="11"/>
  <c r="AQ244" i="11"/>
  <c r="AQ245" i="11"/>
  <c r="AQ246" i="11"/>
  <c r="AQ247" i="11"/>
  <c r="AQ248" i="11"/>
  <c r="AQ249" i="11"/>
  <c r="AQ250" i="11"/>
  <c r="AQ251" i="11"/>
  <c r="AQ252" i="11"/>
  <c r="AQ253" i="11"/>
  <c r="AQ254" i="11"/>
  <c r="AQ255" i="11"/>
  <c r="AQ256" i="11"/>
  <c r="AQ257" i="11"/>
  <c r="AQ258" i="11"/>
  <c r="AQ259" i="11"/>
  <c r="AQ260" i="11"/>
  <c r="AQ261" i="11"/>
  <c r="AQ262" i="11"/>
  <c r="AQ263" i="11"/>
  <c r="AQ264" i="11"/>
  <c r="AQ265" i="11"/>
  <c r="AQ266" i="11"/>
  <c r="AQ267" i="11"/>
  <c r="AQ268" i="11"/>
  <c r="AQ269" i="11"/>
  <c r="AQ270" i="11"/>
  <c r="AQ271" i="11"/>
  <c r="AQ272" i="11"/>
  <c r="AQ273" i="11"/>
  <c r="AQ274" i="11"/>
  <c r="AQ275" i="11"/>
  <c r="AQ276" i="11"/>
  <c r="AQ277" i="11"/>
  <c r="AQ278" i="11"/>
  <c r="AQ279" i="11"/>
  <c r="AQ280" i="11"/>
  <c r="AQ281" i="11"/>
  <c r="AQ282" i="11"/>
  <c r="AQ283" i="11"/>
  <c r="AQ284" i="11"/>
  <c r="AQ285" i="11"/>
  <c r="AQ286" i="11"/>
  <c r="AQ287" i="11"/>
  <c r="AQ288" i="11"/>
  <c r="AQ289" i="11"/>
  <c r="AQ290" i="11"/>
  <c r="AQ291" i="11"/>
  <c r="AQ292" i="11"/>
  <c r="AQ293" i="11"/>
  <c r="AQ294" i="11"/>
  <c r="AQ295" i="11"/>
  <c r="AQ296" i="11"/>
  <c r="AQ297" i="11"/>
  <c r="AQ298" i="11"/>
  <c r="AQ299" i="11"/>
  <c r="AQ300" i="11"/>
  <c r="AQ301" i="11"/>
  <c r="AQ302" i="11"/>
  <c r="AQ303" i="11"/>
  <c r="AQ304" i="11"/>
  <c r="AQ305" i="11"/>
  <c r="AQ306" i="11"/>
  <c r="AQ307" i="11"/>
  <c r="AQ308" i="11"/>
  <c r="AQ309" i="11"/>
  <c r="AQ310" i="11"/>
  <c r="AQ311" i="11"/>
  <c r="AQ312" i="11"/>
  <c r="AQ313" i="11"/>
  <c r="AQ315" i="11"/>
  <c r="AQ316" i="11"/>
  <c r="AQ317" i="11"/>
  <c r="AQ318" i="11"/>
  <c r="AQ319" i="11"/>
  <c r="AQ320" i="11"/>
  <c r="AQ321" i="11"/>
  <c r="AQ322" i="11"/>
  <c r="AQ323" i="11"/>
  <c r="AQ324" i="11"/>
  <c r="AQ325" i="11"/>
  <c r="AQ326" i="11"/>
  <c r="AQ327" i="11"/>
  <c r="AQ328" i="11"/>
  <c r="AQ329" i="11"/>
  <c r="AQ330" i="11"/>
  <c r="AQ331" i="11"/>
  <c r="AQ332" i="11"/>
  <c r="AQ333" i="11"/>
  <c r="AQ334" i="11"/>
  <c r="AQ335" i="11"/>
  <c r="AQ336" i="11"/>
  <c r="AQ337" i="11"/>
  <c r="AQ338" i="11"/>
  <c r="AQ339" i="11"/>
  <c r="AQ340" i="11"/>
  <c r="AQ341" i="11"/>
  <c r="AQ342" i="11"/>
  <c r="AQ343" i="11"/>
  <c r="AQ344" i="11"/>
  <c r="AQ345" i="11"/>
  <c r="AQ346" i="11"/>
  <c r="AQ347" i="11"/>
  <c r="AQ348" i="11"/>
  <c r="AQ349" i="11"/>
  <c r="AQ350" i="11"/>
  <c r="AQ351" i="11"/>
  <c r="AQ352" i="11"/>
  <c r="AQ353" i="11"/>
  <c r="AQ354" i="11"/>
  <c r="AQ355" i="11"/>
  <c r="AQ356" i="11"/>
  <c r="AQ357" i="11"/>
  <c r="AQ358" i="11"/>
  <c r="AQ359" i="11"/>
  <c r="AQ360" i="11"/>
  <c r="AQ361" i="11"/>
  <c r="AQ362" i="11"/>
  <c r="AQ363" i="11"/>
  <c r="AQ364" i="11"/>
  <c r="AQ365" i="11"/>
  <c r="AQ366" i="11"/>
  <c r="AQ367" i="11"/>
  <c r="AQ368" i="11"/>
  <c r="AQ369" i="11"/>
  <c r="AQ370" i="11"/>
  <c r="AQ371" i="11"/>
  <c r="AQ372" i="11"/>
  <c r="AQ373" i="11"/>
  <c r="AQ374" i="11"/>
  <c r="AQ375" i="11"/>
  <c r="AQ376" i="11"/>
  <c r="AQ377" i="11"/>
  <c r="AQ378" i="11"/>
  <c r="AQ379" i="11"/>
  <c r="AQ380" i="11"/>
  <c r="AQ381" i="11"/>
  <c r="AQ382" i="11"/>
  <c r="AQ383" i="11"/>
  <c r="AQ384" i="11"/>
  <c r="AQ385" i="11"/>
  <c r="AQ386" i="11"/>
  <c r="AQ387" i="11"/>
  <c r="AQ388" i="11"/>
  <c r="AQ389" i="11"/>
  <c r="AQ390" i="11"/>
  <c r="AQ391" i="11"/>
  <c r="AQ392" i="11"/>
  <c r="AQ393" i="11"/>
  <c r="AQ394" i="11"/>
  <c r="AQ395" i="11"/>
  <c r="AQ396" i="11"/>
  <c r="AQ397" i="11"/>
  <c r="AQ398" i="11"/>
  <c r="AQ399" i="11"/>
  <c r="AQ400" i="11"/>
  <c r="AQ401" i="11"/>
  <c r="AQ402" i="11"/>
  <c r="AQ403" i="11"/>
  <c r="AQ404" i="11"/>
  <c r="AQ405" i="11"/>
  <c r="AQ406" i="11"/>
  <c r="AQ407" i="11"/>
  <c r="AQ408" i="11"/>
  <c r="AQ409" i="11"/>
  <c r="AQ410" i="11"/>
  <c r="AQ411" i="11"/>
  <c r="AQ412" i="11"/>
  <c r="AQ413" i="11"/>
  <c r="AQ414" i="11"/>
  <c r="AQ415" i="11"/>
  <c r="AQ416" i="11"/>
  <c r="AQ417" i="11"/>
  <c r="AQ418" i="11"/>
  <c r="AQ419" i="11"/>
  <c r="AQ420" i="11"/>
  <c r="AQ421" i="11"/>
  <c r="AQ422" i="11"/>
  <c r="AQ423" i="11"/>
  <c r="AQ424" i="11"/>
  <c r="AQ425" i="11"/>
  <c r="AQ426" i="11"/>
  <c r="AQ427" i="11"/>
  <c r="AQ428" i="11"/>
  <c r="AQ429" i="11"/>
  <c r="AQ430" i="11"/>
  <c r="AQ431" i="11"/>
  <c r="AQ432" i="11"/>
  <c r="AQ433" i="11"/>
  <c r="AQ434" i="11"/>
  <c r="AQ435" i="11"/>
  <c r="AQ436" i="11"/>
  <c r="AQ437" i="11"/>
  <c r="AQ438" i="11"/>
  <c r="AQ439" i="11"/>
  <c r="AQ440" i="11"/>
  <c r="AQ441" i="11"/>
  <c r="AQ442" i="11"/>
  <c r="AQ443" i="11"/>
  <c r="AQ444" i="11"/>
  <c r="AQ445" i="11"/>
  <c r="AQ446" i="11"/>
  <c r="AQ447" i="11"/>
  <c r="AQ448" i="11"/>
  <c r="AQ449" i="11"/>
  <c r="AQ450" i="11"/>
  <c r="AO3" i="11"/>
  <c r="AO4" i="11"/>
  <c r="AO5" i="11"/>
  <c r="AO6" i="11"/>
  <c r="AO7" i="11"/>
  <c r="AO8" i="11"/>
  <c r="AO9" i="11"/>
  <c r="AO10" i="11"/>
  <c r="AO11" i="11"/>
  <c r="AO12" i="11"/>
  <c r="AO13" i="11"/>
  <c r="AO14" i="11"/>
  <c r="AO15" i="11"/>
  <c r="AO16" i="11"/>
  <c r="AO17" i="11"/>
  <c r="AO18" i="11"/>
  <c r="AO19" i="11"/>
  <c r="AO20" i="11"/>
  <c r="AO21" i="11"/>
  <c r="AO22" i="11"/>
  <c r="AO23" i="11"/>
  <c r="AO24" i="11"/>
  <c r="AO25" i="11"/>
  <c r="AO26" i="11"/>
  <c r="AO27" i="11"/>
  <c r="AO28" i="11"/>
  <c r="AO29" i="11"/>
  <c r="AO30" i="11"/>
  <c r="AO31" i="11"/>
  <c r="AO32" i="11"/>
  <c r="AO33" i="11"/>
  <c r="AO34" i="11"/>
  <c r="AO35" i="11"/>
  <c r="AO36" i="11"/>
  <c r="AO37" i="11"/>
  <c r="AO38" i="11"/>
  <c r="AO39" i="11"/>
  <c r="AO40" i="11"/>
  <c r="AO41" i="11"/>
  <c r="AO42" i="11"/>
  <c r="AO43" i="11"/>
  <c r="AO44" i="11"/>
  <c r="AO45" i="11"/>
  <c r="AO46" i="11"/>
  <c r="AO47" i="11"/>
  <c r="AO48" i="11"/>
  <c r="AO49" i="11"/>
  <c r="AO50" i="11"/>
  <c r="AO51" i="11"/>
  <c r="AO52" i="11"/>
  <c r="AO53" i="11"/>
  <c r="AO54" i="11"/>
  <c r="AO55" i="11"/>
  <c r="AO56" i="11"/>
  <c r="AO57" i="11"/>
  <c r="AO58" i="11"/>
  <c r="AO59" i="11"/>
  <c r="AO60" i="11"/>
  <c r="AO61" i="11"/>
  <c r="AO62" i="11"/>
  <c r="AO63" i="11"/>
  <c r="AO64" i="11"/>
  <c r="AO65" i="11"/>
  <c r="AO66" i="11"/>
  <c r="AO67" i="11"/>
  <c r="AO68" i="11"/>
  <c r="AO69" i="11"/>
  <c r="AO70" i="11"/>
  <c r="AO71" i="11"/>
  <c r="AO72" i="11"/>
  <c r="AO73" i="11"/>
  <c r="AO74" i="11"/>
  <c r="AO75" i="11"/>
  <c r="AO76" i="11"/>
  <c r="AO77" i="11"/>
  <c r="AO78" i="11"/>
  <c r="AO79" i="11"/>
  <c r="AO80" i="11"/>
  <c r="AO81" i="11"/>
  <c r="AO82" i="11"/>
  <c r="AO83" i="11"/>
  <c r="AO84" i="11"/>
  <c r="AO85" i="11"/>
  <c r="AO86" i="11"/>
  <c r="AO87" i="11"/>
  <c r="AO88" i="11"/>
  <c r="AO89" i="11"/>
  <c r="AO90" i="11"/>
  <c r="AO91" i="11"/>
  <c r="AO92" i="11"/>
  <c r="AO93" i="11"/>
  <c r="AO94" i="11"/>
  <c r="AO95" i="11"/>
  <c r="AO96" i="11"/>
  <c r="AO97" i="11"/>
  <c r="AO98" i="11"/>
  <c r="AO99" i="11"/>
  <c r="AO100" i="11"/>
  <c r="AO101" i="11"/>
  <c r="AO102" i="11"/>
  <c r="AO103" i="11"/>
  <c r="AO104" i="11"/>
  <c r="AO105" i="11"/>
  <c r="AO106" i="11"/>
  <c r="AO107" i="11"/>
  <c r="AO108" i="11"/>
  <c r="AO109" i="11"/>
  <c r="AO110" i="11"/>
  <c r="AO111" i="11"/>
  <c r="AO112" i="11"/>
  <c r="AO113" i="11"/>
  <c r="AO114" i="11"/>
  <c r="AO115" i="11"/>
  <c r="AO116" i="11"/>
  <c r="AO117" i="11"/>
  <c r="AO118" i="11"/>
  <c r="AO119" i="11"/>
  <c r="AO120" i="11"/>
  <c r="AO121" i="11"/>
  <c r="AO122" i="11"/>
  <c r="AO123" i="11"/>
  <c r="AO124" i="11"/>
  <c r="AO125" i="11"/>
  <c r="AO126" i="11"/>
  <c r="AO127" i="11"/>
  <c r="AO128" i="11"/>
  <c r="AO129" i="11"/>
  <c r="AO130" i="11"/>
  <c r="AO131" i="11"/>
  <c r="AO132" i="11"/>
  <c r="AO133" i="11"/>
  <c r="AO134" i="11"/>
  <c r="AO135" i="11"/>
  <c r="AO136" i="11"/>
  <c r="AO137" i="11"/>
  <c r="AO138" i="11"/>
  <c r="AO139" i="11"/>
  <c r="AO140" i="11"/>
  <c r="AO141" i="11"/>
  <c r="AO142" i="11"/>
  <c r="AO143" i="11"/>
  <c r="AO144" i="11"/>
  <c r="AO145" i="11"/>
  <c r="AO146" i="11"/>
  <c r="AO147" i="11"/>
  <c r="AO148" i="11"/>
  <c r="AO149" i="11"/>
  <c r="AO150" i="11"/>
  <c r="AO151" i="11"/>
  <c r="AO152" i="11"/>
  <c r="AO153" i="11"/>
  <c r="AO154" i="11"/>
  <c r="AO155" i="11"/>
  <c r="AO156" i="11"/>
  <c r="AO157" i="11"/>
  <c r="AO158" i="11"/>
  <c r="AO159" i="11"/>
  <c r="AO160" i="11"/>
  <c r="AO161" i="11"/>
  <c r="AO162" i="11"/>
  <c r="AO163" i="11"/>
  <c r="AO164" i="11"/>
  <c r="AO165" i="11"/>
  <c r="AO166" i="11"/>
  <c r="AO167" i="11"/>
  <c r="AO168" i="11"/>
  <c r="AO169" i="11"/>
  <c r="AO170" i="11"/>
  <c r="AO171" i="11"/>
  <c r="AO172" i="11"/>
  <c r="AO173" i="11"/>
  <c r="AO174" i="11"/>
  <c r="AO175" i="11"/>
  <c r="AO176" i="11"/>
  <c r="AO177" i="11"/>
  <c r="AO178" i="11"/>
  <c r="AO179" i="11"/>
  <c r="AO180" i="11"/>
  <c r="AO181" i="11"/>
  <c r="AO182" i="11"/>
  <c r="AO183" i="11"/>
  <c r="AO184" i="11"/>
  <c r="AO185" i="11"/>
  <c r="AO186" i="11"/>
  <c r="AO187" i="11"/>
  <c r="AO188" i="11"/>
  <c r="AO189" i="11"/>
  <c r="AO190" i="11"/>
  <c r="AO191" i="11"/>
  <c r="AO192" i="11"/>
  <c r="AO193" i="11"/>
  <c r="AO194" i="11"/>
  <c r="AO195" i="11"/>
  <c r="AO196" i="11"/>
  <c r="AO197" i="11"/>
  <c r="AO198" i="11"/>
  <c r="AO199" i="11"/>
  <c r="AO200" i="11"/>
  <c r="AO201" i="11"/>
  <c r="AO202" i="11"/>
  <c r="AO203" i="11"/>
  <c r="AO204" i="11"/>
  <c r="AO205" i="11"/>
  <c r="AO206" i="11"/>
  <c r="AO207" i="11"/>
  <c r="AO208" i="11"/>
  <c r="AO209" i="11"/>
  <c r="AO210" i="11"/>
  <c r="AO211" i="11"/>
  <c r="AO212" i="11"/>
  <c r="AO213" i="11"/>
  <c r="AO214" i="11"/>
  <c r="AO215" i="11"/>
  <c r="AO216" i="11"/>
  <c r="AO217" i="11"/>
  <c r="AO218" i="11"/>
  <c r="AO219" i="11"/>
  <c r="AO220" i="11"/>
  <c r="AO221" i="11"/>
  <c r="AO222" i="11"/>
  <c r="AO223" i="11"/>
  <c r="AO224" i="11"/>
  <c r="AO225" i="11"/>
  <c r="AO226" i="11"/>
  <c r="AO227" i="11"/>
  <c r="AO228" i="11"/>
  <c r="AO229" i="11"/>
  <c r="AO230" i="11"/>
  <c r="AO231" i="11"/>
  <c r="AO232" i="11"/>
  <c r="AO233" i="11"/>
  <c r="AO234" i="11"/>
  <c r="AO235" i="11"/>
  <c r="AO236" i="11"/>
  <c r="AO237" i="11"/>
  <c r="AO238" i="11"/>
  <c r="AO239" i="11"/>
  <c r="AO240" i="11"/>
  <c r="AO241" i="11"/>
  <c r="AO242" i="11"/>
  <c r="AO243" i="11"/>
  <c r="AO244" i="11"/>
  <c r="AO245" i="11"/>
  <c r="AO246" i="11"/>
  <c r="AO247" i="11"/>
  <c r="AO248" i="11"/>
  <c r="AO249" i="11"/>
  <c r="AO250" i="11"/>
  <c r="AO251" i="11"/>
  <c r="AO252" i="11"/>
  <c r="AO253" i="11"/>
  <c r="AO254" i="11"/>
  <c r="AO255" i="11"/>
  <c r="AO256" i="11"/>
  <c r="AO257" i="11"/>
  <c r="AO258" i="11"/>
  <c r="AO259" i="11"/>
  <c r="AO260" i="11"/>
  <c r="AO261" i="11"/>
  <c r="AO262" i="11"/>
  <c r="AO263" i="11"/>
  <c r="AO264" i="11"/>
  <c r="AO265" i="11"/>
  <c r="AO266" i="11"/>
  <c r="AO267" i="11"/>
  <c r="AO268" i="11"/>
  <c r="AO269" i="11"/>
  <c r="AO270" i="11"/>
  <c r="AO271" i="11"/>
  <c r="AO272" i="11"/>
  <c r="AO273" i="11"/>
  <c r="AO274" i="11"/>
  <c r="AO275" i="11"/>
  <c r="AO276" i="11"/>
  <c r="AO277" i="11"/>
  <c r="AO278" i="11"/>
  <c r="AO279" i="11"/>
  <c r="AO280" i="11"/>
  <c r="AO281" i="11"/>
  <c r="AO282" i="11"/>
  <c r="AO283" i="11"/>
  <c r="AO284" i="11"/>
  <c r="AO285" i="11"/>
  <c r="AO286" i="11"/>
  <c r="AO287" i="11"/>
  <c r="AO288" i="11"/>
  <c r="AO289" i="11"/>
  <c r="AO290" i="11"/>
  <c r="AO291" i="11"/>
  <c r="AO292" i="11"/>
  <c r="AO293" i="11"/>
  <c r="AO294" i="11"/>
  <c r="AO295" i="11"/>
  <c r="AO296" i="11"/>
  <c r="AO297" i="11"/>
  <c r="AO298" i="11"/>
  <c r="AO299" i="11"/>
  <c r="AO300" i="11"/>
  <c r="AO301" i="11"/>
  <c r="AO302" i="11"/>
  <c r="AO303" i="11"/>
  <c r="AO304" i="11"/>
  <c r="AO305" i="11"/>
  <c r="AO306" i="11"/>
  <c r="AO307" i="11"/>
  <c r="AO308" i="11"/>
  <c r="AO309" i="11"/>
  <c r="AO310" i="11"/>
  <c r="AO311" i="11"/>
  <c r="AO312" i="11"/>
  <c r="AO313" i="11"/>
  <c r="AO315" i="11"/>
  <c r="AO316" i="11"/>
  <c r="AO317" i="11"/>
  <c r="AO318" i="11"/>
  <c r="AO319" i="11"/>
  <c r="AO320" i="11"/>
  <c r="AO321" i="11"/>
  <c r="AO322" i="11"/>
  <c r="AO323" i="11"/>
  <c r="AO324" i="11"/>
  <c r="AO325" i="11"/>
  <c r="AO326" i="11"/>
  <c r="AO327" i="11"/>
  <c r="AO328" i="11"/>
  <c r="AO329" i="11"/>
  <c r="AO330" i="11"/>
  <c r="AO331" i="11"/>
  <c r="AO332" i="11"/>
  <c r="AO333" i="11"/>
  <c r="AO334" i="11"/>
  <c r="AO335" i="11"/>
  <c r="AO336" i="11"/>
  <c r="AO337" i="11"/>
  <c r="AO338" i="11"/>
  <c r="AO339" i="11"/>
  <c r="AO340" i="11"/>
  <c r="AO341" i="11"/>
  <c r="AO342" i="11"/>
  <c r="AO343" i="11"/>
  <c r="AO344" i="11"/>
  <c r="AO345" i="11"/>
  <c r="AO346" i="11"/>
  <c r="AO347" i="11"/>
  <c r="AO348" i="11"/>
  <c r="AO349" i="11"/>
  <c r="AO350" i="11"/>
  <c r="AO351" i="11"/>
  <c r="AO352" i="11"/>
  <c r="AO353" i="11"/>
  <c r="AO354" i="11"/>
  <c r="AO355" i="11"/>
  <c r="AO356" i="11"/>
  <c r="AO357" i="11"/>
  <c r="AO358" i="11"/>
  <c r="AO359" i="11"/>
  <c r="AO360" i="11"/>
  <c r="AO361" i="11"/>
  <c r="AO362" i="11"/>
  <c r="AO363" i="11"/>
  <c r="AO364" i="11"/>
  <c r="AO365" i="11"/>
  <c r="AO366" i="11"/>
  <c r="AO367" i="11"/>
  <c r="AO368" i="11"/>
  <c r="AO369" i="11"/>
  <c r="AO370" i="11"/>
  <c r="AO371" i="11"/>
  <c r="AO372" i="11"/>
  <c r="AO373" i="11"/>
  <c r="AO374" i="11"/>
  <c r="AO375" i="11"/>
  <c r="AO376" i="11"/>
  <c r="AO377" i="11"/>
  <c r="AO378" i="11"/>
  <c r="AO379" i="11"/>
  <c r="AO380" i="11"/>
  <c r="AO381" i="11"/>
  <c r="AO382" i="11"/>
  <c r="AO383" i="11"/>
  <c r="AO384" i="11"/>
  <c r="AO385" i="11"/>
  <c r="AO386" i="11"/>
  <c r="AO387" i="11"/>
  <c r="AO388" i="11"/>
  <c r="AO389" i="11"/>
  <c r="AO390" i="11"/>
  <c r="AO391" i="11"/>
  <c r="AO392" i="11"/>
  <c r="AO393" i="11"/>
  <c r="AO394" i="11"/>
  <c r="AO395" i="11"/>
  <c r="AO396" i="11"/>
  <c r="AO397" i="11"/>
  <c r="AO398" i="11"/>
  <c r="AO399" i="11"/>
  <c r="AO400" i="11"/>
  <c r="AO401" i="11"/>
  <c r="AO402" i="11"/>
  <c r="AO403" i="11"/>
  <c r="AO404" i="11"/>
  <c r="AO405" i="11"/>
  <c r="AO406" i="11"/>
  <c r="AO407" i="11"/>
  <c r="AO408" i="11"/>
  <c r="AO409" i="11"/>
  <c r="AO410" i="11"/>
  <c r="AO411" i="11"/>
  <c r="AO412" i="11"/>
  <c r="AO413" i="11"/>
  <c r="AO414" i="11"/>
  <c r="AO415" i="11"/>
  <c r="AO416" i="11"/>
  <c r="AO417" i="11"/>
  <c r="AO418" i="11"/>
  <c r="AO419" i="11"/>
  <c r="AO420" i="11"/>
  <c r="AO421" i="11"/>
  <c r="AO422" i="11"/>
  <c r="AO423" i="11"/>
  <c r="AO424" i="11"/>
  <c r="AO425" i="11"/>
  <c r="AO426" i="11"/>
  <c r="AO427" i="11"/>
  <c r="AO428" i="11"/>
  <c r="AO429" i="11"/>
  <c r="AO430" i="11"/>
  <c r="AO431" i="11"/>
  <c r="AO432" i="11"/>
  <c r="AO433" i="11"/>
  <c r="AO434" i="11"/>
  <c r="AO435" i="11"/>
  <c r="AO436" i="11"/>
  <c r="AO437" i="11"/>
  <c r="AO438" i="11"/>
  <c r="AO439" i="11"/>
  <c r="AO440" i="11"/>
  <c r="AO441" i="11"/>
  <c r="AO442" i="11"/>
  <c r="AO443" i="11"/>
  <c r="AO444" i="11"/>
  <c r="AO445" i="11"/>
  <c r="AO446" i="11"/>
  <c r="AO447" i="11"/>
  <c r="AO448" i="11"/>
  <c r="AO449" i="11"/>
  <c r="AO450" i="11"/>
  <c r="AN3" i="11"/>
  <c r="AN4" i="11"/>
  <c r="AN5" i="11"/>
  <c r="AN6" i="11"/>
  <c r="AN7" i="11"/>
  <c r="AN8" i="11"/>
  <c r="AN9"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N102" i="11"/>
  <c r="AN103" i="11"/>
  <c r="AN104" i="11"/>
  <c r="AN105" i="11"/>
  <c r="AN106" i="11"/>
  <c r="AN107" i="11"/>
  <c r="AN108" i="11"/>
  <c r="AN109" i="11"/>
  <c r="AN110" i="11"/>
  <c r="AN111" i="11"/>
  <c r="AN112" i="11"/>
  <c r="AN113" i="11"/>
  <c r="AN114" i="11"/>
  <c r="AN115" i="11"/>
  <c r="AN116" i="11"/>
  <c r="AN117" i="11"/>
  <c r="AN118" i="11"/>
  <c r="AN119" i="11"/>
  <c r="AN120" i="11"/>
  <c r="AN121" i="11"/>
  <c r="AN122" i="11"/>
  <c r="AN123" i="11"/>
  <c r="AN124" i="11"/>
  <c r="AN125" i="11"/>
  <c r="AN126" i="11"/>
  <c r="AN127" i="11"/>
  <c r="AN128" i="11"/>
  <c r="AN129" i="11"/>
  <c r="AN130" i="11"/>
  <c r="AN131" i="11"/>
  <c r="AN132" i="11"/>
  <c r="AN133" i="11"/>
  <c r="AN134" i="11"/>
  <c r="AN135" i="11"/>
  <c r="AN136" i="11"/>
  <c r="AN137" i="11"/>
  <c r="AN138" i="11"/>
  <c r="AN139" i="11"/>
  <c r="AN140" i="11"/>
  <c r="AN141" i="11"/>
  <c r="AN142" i="11"/>
  <c r="AN143" i="11"/>
  <c r="AN144" i="11"/>
  <c r="AN145" i="11"/>
  <c r="AN146" i="11"/>
  <c r="AN147" i="11"/>
  <c r="AN148" i="11"/>
  <c r="AN149" i="11"/>
  <c r="AN150" i="11"/>
  <c r="AN151" i="11"/>
  <c r="AN152" i="11"/>
  <c r="AN153" i="11"/>
  <c r="AN154" i="11"/>
  <c r="AN155" i="11"/>
  <c r="AN156" i="11"/>
  <c r="AN157" i="11"/>
  <c r="AN158" i="11"/>
  <c r="AN159" i="11"/>
  <c r="AN160" i="11"/>
  <c r="AN161" i="11"/>
  <c r="AN162" i="11"/>
  <c r="AN163" i="11"/>
  <c r="AN164" i="11"/>
  <c r="AN165" i="11"/>
  <c r="AN166" i="11"/>
  <c r="AN167" i="11"/>
  <c r="AN168" i="11"/>
  <c r="AN169" i="11"/>
  <c r="AN170" i="11"/>
  <c r="AN171" i="11"/>
  <c r="AN172" i="11"/>
  <c r="AN173" i="11"/>
  <c r="AN174" i="11"/>
  <c r="AN175" i="11"/>
  <c r="AN176" i="11"/>
  <c r="AN177" i="11"/>
  <c r="AN178" i="11"/>
  <c r="AN179" i="11"/>
  <c r="AN180" i="11"/>
  <c r="AN181" i="11"/>
  <c r="AN182" i="11"/>
  <c r="AN183" i="11"/>
  <c r="AN184" i="11"/>
  <c r="AN185" i="11"/>
  <c r="AN186" i="11"/>
  <c r="AN187" i="11"/>
  <c r="AN188" i="11"/>
  <c r="AN189" i="11"/>
  <c r="AN190" i="11"/>
  <c r="AN191" i="11"/>
  <c r="AN192" i="11"/>
  <c r="AN193" i="11"/>
  <c r="AN194" i="11"/>
  <c r="AN195" i="11"/>
  <c r="AN196" i="11"/>
  <c r="AN197" i="11"/>
  <c r="AN198" i="11"/>
  <c r="AN199" i="11"/>
  <c r="AN200" i="11"/>
  <c r="AN201" i="11"/>
  <c r="AN202" i="11"/>
  <c r="AN203" i="11"/>
  <c r="AN204" i="11"/>
  <c r="AN205" i="11"/>
  <c r="AN206" i="11"/>
  <c r="AN207" i="11"/>
  <c r="AN208" i="11"/>
  <c r="AN209" i="11"/>
  <c r="AN210" i="11"/>
  <c r="AN211" i="11"/>
  <c r="AN212" i="11"/>
  <c r="AN213" i="11"/>
  <c r="AN214" i="11"/>
  <c r="AN215" i="11"/>
  <c r="AN216" i="11"/>
  <c r="AN217" i="11"/>
  <c r="AN218" i="11"/>
  <c r="AN219" i="11"/>
  <c r="AN220" i="11"/>
  <c r="AN221" i="11"/>
  <c r="AN222" i="11"/>
  <c r="AN223" i="11"/>
  <c r="AN224" i="11"/>
  <c r="AN225" i="11"/>
  <c r="AN226" i="11"/>
  <c r="AN227" i="11"/>
  <c r="AN228" i="11"/>
  <c r="AN229" i="11"/>
  <c r="AN230" i="11"/>
  <c r="AN231" i="11"/>
  <c r="AN232" i="11"/>
  <c r="AN233" i="11"/>
  <c r="AN234" i="11"/>
  <c r="AN235" i="11"/>
  <c r="AN236" i="11"/>
  <c r="AN237" i="11"/>
  <c r="AN238" i="11"/>
  <c r="AN239" i="11"/>
  <c r="AN240" i="11"/>
  <c r="AN241" i="11"/>
  <c r="AN242" i="11"/>
  <c r="AN243" i="11"/>
  <c r="AN244" i="11"/>
  <c r="AN245" i="11"/>
  <c r="AN246" i="11"/>
  <c r="AN247" i="11"/>
  <c r="AN248" i="11"/>
  <c r="AN249" i="11"/>
  <c r="AN250" i="11"/>
  <c r="AN251" i="11"/>
  <c r="AN252" i="11"/>
  <c r="AN253" i="11"/>
  <c r="AN254" i="11"/>
  <c r="AN255" i="11"/>
  <c r="AN256" i="11"/>
  <c r="AN257" i="11"/>
  <c r="AN258" i="11"/>
  <c r="AN259" i="11"/>
  <c r="AN260" i="11"/>
  <c r="AN261" i="11"/>
  <c r="AN262" i="11"/>
  <c r="AN263" i="11"/>
  <c r="AN264" i="11"/>
  <c r="AN265" i="11"/>
  <c r="AN266" i="11"/>
  <c r="AN267" i="11"/>
  <c r="AN268" i="11"/>
  <c r="AN269" i="11"/>
  <c r="AN270" i="11"/>
  <c r="AN271" i="11"/>
  <c r="AN272" i="11"/>
  <c r="AN273" i="11"/>
  <c r="AN274" i="11"/>
  <c r="AN275" i="11"/>
  <c r="AN276" i="11"/>
  <c r="AN277" i="11"/>
  <c r="AN278" i="11"/>
  <c r="AN279" i="11"/>
  <c r="AN280" i="11"/>
  <c r="AN281" i="11"/>
  <c r="AN282" i="11"/>
  <c r="AN283" i="11"/>
  <c r="AN284" i="11"/>
  <c r="AN285" i="11"/>
  <c r="AN286" i="11"/>
  <c r="AN287" i="11"/>
  <c r="AN288" i="11"/>
  <c r="AN289" i="11"/>
  <c r="AN290" i="11"/>
  <c r="AN291" i="11"/>
  <c r="AN292" i="11"/>
  <c r="AN293" i="11"/>
  <c r="AN294" i="11"/>
  <c r="AN295" i="11"/>
  <c r="AN296" i="11"/>
  <c r="AN297" i="11"/>
  <c r="AN298" i="11"/>
  <c r="AN299" i="11"/>
  <c r="AN300" i="11"/>
  <c r="AN301" i="11"/>
  <c r="AN302" i="11"/>
  <c r="AN303" i="11"/>
  <c r="AN304" i="11"/>
  <c r="AN305" i="11"/>
  <c r="AN306" i="11"/>
  <c r="AN307" i="11"/>
  <c r="AN308" i="11"/>
  <c r="AN309" i="11"/>
  <c r="AN310" i="11"/>
  <c r="AN311" i="11"/>
  <c r="AN312" i="11"/>
  <c r="AN313" i="11"/>
  <c r="AN315" i="11"/>
  <c r="AN316" i="11"/>
  <c r="AN317" i="11"/>
  <c r="AN318" i="11"/>
  <c r="AN319" i="11"/>
  <c r="AN320" i="11"/>
  <c r="AN321" i="11"/>
  <c r="AN322" i="11"/>
  <c r="AN323" i="11"/>
  <c r="AN324" i="11"/>
  <c r="AN325" i="11"/>
  <c r="AN326" i="11"/>
  <c r="AN327" i="11"/>
  <c r="AN328" i="11"/>
  <c r="AN329" i="11"/>
  <c r="AN330" i="11"/>
  <c r="AN331" i="11"/>
  <c r="AN332" i="11"/>
  <c r="AN333" i="11"/>
  <c r="AN334" i="11"/>
  <c r="AN335" i="11"/>
  <c r="AN336" i="11"/>
  <c r="AN337" i="11"/>
  <c r="AN338" i="11"/>
  <c r="AN339" i="11"/>
  <c r="AN340" i="11"/>
  <c r="AN341" i="11"/>
  <c r="AN342" i="11"/>
  <c r="AN343" i="11"/>
  <c r="AN344" i="11"/>
  <c r="AN345" i="11"/>
  <c r="AN346" i="11"/>
  <c r="AN347" i="11"/>
  <c r="AN348" i="11"/>
  <c r="AN349" i="11"/>
  <c r="AN350" i="11"/>
  <c r="AN351" i="11"/>
  <c r="AN352" i="11"/>
  <c r="AN353" i="11"/>
  <c r="AN354" i="11"/>
  <c r="AN355" i="11"/>
  <c r="AN356" i="11"/>
  <c r="AN357" i="11"/>
  <c r="AN358" i="11"/>
  <c r="AN359" i="11"/>
  <c r="AN360" i="11"/>
  <c r="AN361" i="11"/>
  <c r="AN362" i="11"/>
  <c r="AN363" i="11"/>
  <c r="AN364" i="11"/>
  <c r="AN365" i="11"/>
  <c r="AN366" i="11"/>
  <c r="AN367" i="11"/>
  <c r="AN368" i="11"/>
  <c r="AN369" i="11"/>
  <c r="AN370" i="11"/>
  <c r="AN371" i="11"/>
  <c r="AN372" i="11"/>
  <c r="AN373" i="11"/>
  <c r="AN374" i="11"/>
  <c r="AN375" i="11"/>
  <c r="AN376" i="11"/>
  <c r="AN377" i="11"/>
  <c r="AN378" i="11"/>
  <c r="AN379" i="11"/>
  <c r="AN380" i="11"/>
  <c r="AN381" i="11"/>
  <c r="AN382" i="11"/>
  <c r="AN383" i="11"/>
  <c r="AN384" i="11"/>
  <c r="AN385" i="11"/>
  <c r="AN386" i="11"/>
  <c r="AN387" i="11"/>
  <c r="AN388" i="11"/>
  <c r="AN389" i="11"/>
  <c r="AN390" i="11"/>
  <c r="AN391" i="11"/>
  <c r="AN392" i="11"/>
  <c r="AN393" i="11"/>
  <c r="AN394" i="11"/>
  <c r="AN395" i="11"/>
  <c r="AN396" i="11"/>
  <c r="AN397" i="11"/>
  <c r="AN398" i="11"/>
  <c r="AN399" i="11"/>
  <c r="AN400" i="11"/>
  <c r="AN401" i="11"/>
  <c r="AN402" i="11"/>
  <c r="AN403" i="11"/>
  <c r="AN404" i="11"/>
  <c r="AN405" i="11"/>
  <c r="AN406" i="11"/>
  <c r="AN407" i="11"/>
  <c r="AN408" i="11"/>
  <c r="AN409" i="11"/>
  <c r="AN410" i="11"/>
  <c r="AN411" i="11"/>
  <c r="AN412" i="11"/>
  <c r="AN413" i="11"/>
  <c r="AN414" i="11"/>
  <c r="AN415" i="11"/>
  <c r="AN416" i="11"/>
  <c r="AN417" i="11"/>
  <c r="AN418" i="11"/>
  <c r="AN419" i="11"/>
  <c r="AN420" i="11"/>
  <c r="AN421" i="11"/>
  <c r="AN422" i="11"/>
  <c r="AN423" i="11"/>
  <c r="AN424" i="11"/>
  <c r="AN425" i="11"/>
  <c r="AN426" i="11"/>
  <c r="AN427" i="11"/>
  <c r="AN428" i="11"/>
  <c r="AN429" i="11"/>
  <c r="AN430" i="11"/>
  <c r="AN431" i="11"/>
  <c r="AN432" i="11"/>
  <c r="AN433" i="11"/>
  <c r="AN434" i="11"/>
  <c r="AN435" i="11"/>
  <c r="AN436" i="11"/>
  <c r="AN437" i="11"/>
  <c r="AN438" i="11"/>
  <c r="AN439" i="11"/>
  <c r="AN440" i="11"/>
  <c r="AN441" i="11"/>
  <c r="AN442" i="11"/>
  <c r="AN443" i="11"/>
  <c r="AN444" i="11"/>
  <c r="AN445" i="11"/>
  <c r="AN446" i="11"/>
  <c r="AN447" i="11"/>
  <c r="AN448" i="11"/>
  <c r="AN449" i="11"/>
  <c r="AN450" i="11"/>
  <c r="AK3" i="11"/>
  <c r="AK4" i="11"/>
  <c r="AK5" i="11"/>
  <c r="AK6" i="11"/>
  <c r="AK7" i="11"/>
  <c r="AK8" i="11"/>
  <c r="AK9" i="11"/>
  <c r="AK10" i="11"/>
  <c r="AK11" i="11"/>
  <c r="AK12" i="11"/>
  <c r="AK13" i="11"/>
  <c r="AK14" i="11"/>
  <c r="AK15" i="11"/>
  <c r="AK16" i="11"/>
  <c r="AK17" i="11"/>
  <c r="AK18" i="11"/>
  <c r="AK19" i="11"/>
  <c r="AK20" i="11"/>
  <c r="AK21" i="11"/>
  <c r="AK22" i="11"/>
  <c r="AK23" i="11"/>
  <c r="AK24" i="11"/>
  <c r="AK25" i="11"/>
  <c r="AK26" i="11"/>
  <c r="AK27" i="11"/>
  <c r="AK28" i="11"/>
  <c r="AK29" i="11"/>
  <c r="AK30" i="11"/>
  <c r="AK31" i="11"/>
  <c r="AK32" i="11"/>
  <c r="AK33" i="11"/>
  <c r="AK34" i="11"/>
  <c r="AK35" i="11"/>
  <c r="AK36" i="11"/>
  <c r="AK37" i="11"/>
  <c r="AK38" i="11"/>
  <c r="AK39" i="11"/>
  <c r="AK40" i="11"/>
  <c r="AK41" i="11"/>
  <c r="AK42" i="11"/>
  <c r="AK43" i="11"/>
  <c r="AK44" i="11"/>
  <c r="AK45" i="11"/>
  <c r="AK46" i="11"/>
  <c r="AK47" i="11"/>
  <c r="AK48" i="11"/>
  <c r="AK49" i="11"/>
  <c r="AK50" i="11"/>
  <c r="AK51" i="11"/>
  <c r="AK52" i="11"/>
  <c r="AK53" i="11"/>
  <c r="AK54" i="11"/>
  <c r="AK55" i="11"/>
  <c r="AK56" i="11"/>
  <c r="AK57" i="11"/>
  <c r="AK58" i="11"/>
  <c r="AK59" i="11"/>
  <c r="AK60" i="11"/>
  <c r="AK61" i="11"/>
  <c r="AK62" i="11"/>
  <c r="AK63" i="11"/>
  <c r="AK64" i="11"/>
  <c r="AK65" i="11"/>
  <c r="AK66" i="11"/>
  <c r="AK67" i="11"/>
  <c r="AK68" i="11"/>
  <c r="AK69" i="11"/>
  <c r="AK70" i="11"/>
  <c r="AK71" i="11"/>
  <c r="AK72" i="11"/>
  <c r="AK73" i="11"/>
  <c r="AK74" i="11"/>
  <c r="AK75" i="11"/>
  <c r="AK76" i="11"/>
  <c r="AK77" i="11"/>
  <c r="AK78" i="11"/>
  <c r="AK79" i="11"/>
  <c r="AK80" i="11"/>
  <c r="AK81" i="11"/>
  <c r="AK82" i="11"/>
  <c r="AK83" i="11"/>
  <c r="AK84" i="11"/>
  <c r="AK85" i="11"/>
  <c r="AK86" i="11"/>
  <c r="AK87" i="11"/>
  <c r="AK88" i="11"/>
  <c r="AK89" i="11"/>
  <c r="AK90" i="11"/>
  <c r="AK91" i="11"/>
  <c r="AK92" i="11"/>
  <c r="AK93" i="11"/>
  <c r="AK94" i="11"/>
  <c r="AK95" i="11"/>
  <c r="AK96" i="11"/>
  <c r="AK97" i="11"/>
  <c r="AK98" i="11"/>
  <c r="AK99" i="11"/>
  <c r="AK100" i="11"/>
  <c r="AK101" i="11"/>
  <c r="AK102" i="11"/>
  <c r="AK103" i="11"/>
  <c r="AK104" i="11"/>
  <c r="AK105" i="11"/>
  <c r="AK106" i="11"/>
  <c r="AK107" i="11"/>
  <c r="AK108" i="11"/>
  <c r="AK109" i="11"/>
  <c r="AK110" i="11"/>
  <c r="AK111" i="11"/>
  <c r="AK112" i="11"/>
  <c r="AK113" i="11"/>
  <c r="AK114" i="11"/>
  <c r="AK115" i="11"/>
  <c r="AK116" i="11"/>
  <c r="AK117" i="11"/>
  <c r="AK118" i="11"/>
  <c r="AK119" i="11"/>
  <c r="AK120" i="11"/>
  <c r="AK121" i="11"/>
  <c r="AK122" i="11"/>
  <c r="AK123" i="11"/>
  <c r="AK124" i="11"/>
  <c r="AK125" i="11"/>
  <c r="AK126" i="11"/>
  <c r="AK127" i="11"/>
  <c r="AK128" i="11"/>
  <c r="AK129" i="11"/>
  <c r="AK130" i="11"/>
  <c r="AK131" i="11"/>
  <c r="AK132" i="11"/>
  <c r="AK133" i="11"/>
  <c r="AK134" i="11"/>
  <c r="AK135" i="11"/>
  <c r="AK136" i="11"/>
  <c r="AK137" i="11"/>
  <c r="AK138" i="11"/>
  <c r="AK139" i="11"/>
  <c r="AK140" i="11"/>
  <c r="AK141" i="11"/>
  <c r="AK142" i="11"/>
  <c r="AK143" i="11"/>
  <c r="AK144" i="11"/>
  <c r="AK145" i="11"/>
  <c r="AK146" i="11"/>
  <c r="AK147" i="11"/>
  <c r="AK148" i="11"/>
  <c r="AK149" i="11"/>
  <c r="AK150" i="11"/>
  <c r="AK151" i="11"/>
  <c r="AK152" i="11"/>
  <c r="AK153" i="11"/>
  <c r="AK154" i="11"/>
  <c r="AK155" i="11"/>
  <c r="AK156" i="11"/>
  <c r="AK157" i="11"/>
  <c r="AK158" i="11"/>
  <c r="AK159" i="11"/>
  <c r="AK160" i="11"/>
  <c r="AK161" i="11"/>
  <c r="AK162" i="11"/>
  <c r="AK163" i="11"/>
  <c r="AK164" i="11"/>
  <c r="AK165" i="11"/>
  <c r="AK166" i="11"/>
  <c r="AK167" i="11"/>
  <c r="AK168" i="11"/>
  <c r="AK169" i="11"/>
  <c r="AK170" i="11"/>
  <c r="AK171" i="11"/>
  <c r="AK172" i="11"/>
  <c r="AK173" i="11"/>
  <c r="AK174" i="11"/>
  <c r="AK175" i="11"/>
  <c r="AK176" i="11"/>
  <c r="AK177" i="11"/>
  <c r="AK178" i="11"/>
  <c r="AK179" i="11"/>
  <c r="AK180" i="11"/>
  <c r="AK181" i="11"/>
  <c r="AK182" i="11"/>
  <c r="AK183" i="11"/>
  <c r="AK184" i="11"/>
  <c r="AK185" i="11"/>
  <c r="AK186" i="11"/>
  <c r="AK187" i="11"/>
  <c r="AK188" i="11"/>
  <c r="AK189" i="11"/>
  <c r="AK190" i="11"/>
  <c r="AK191" i="11"/>
  <c r="AK192" i="11"/>
  <c r="AK193" i="11"/>
  <c r="AK194" i="11"/>
  <c r="AK195" i="11"/>
  <c r="AK196" i="11"/>
  <c r="AK197" i="11"/>
  <c r="AK198" i="11"/>
  <c r="AK199" i="11"/>
  <c r="AK200" i="11"/>
  <c r="AK201" i="11"/>
  <c r="AK202" i="11"/>
  <c r="AK203" i="11"/>
  <c r="AK204" i="11"/>
  <c r="AK205" i="11"/>
  <c r="AK206" i="11"/>
  <c r="AK207" i="11"/>
  <c r="AK208" i="11"/>
  <c r="AK209" i="11"/>
  <c r="AK210" i="11"/>
  <c r="AK211" i="11"/>
  <c r="AK212" i="11"/>
  <c r="AK213" i="11"/>
  <c r="AK214" i="11"/>
  <c r="AK215" i="11"/>
  <c r="AK216" i="11"/>
  <c r="AK217" i="11"/>
  <c r="AK218" i="11"/>
  <c r="AK219" i="11"/>
  <c r="AK220" i="11"/>
  <c r="AK221" i="11"/>
  <c r="AK222" i="11"/>
  <c r="AK223" i="11"/>
  <c r="AK224" i="11"/>
  <c r="AK225" i="11"/>
  <c r="AK226" i="11"/>
  <c r="AK227" i="11"/>
  <c r="AK228" i="11"/>
  <c r="AK229" i="11"/>
  <c r="AK230" i="11"/>
  <c r="AK231" i="11"/>
  <c r="AK232" i="11"/>
  <c r="AK233" i="11"/>
  <c r="AK234" i="11"/>
  <c r="AK235" i="11"/>
  <c r="AK236" i="11"/>
  <c r="AK237" i="11"/>
  <c r="AK238" i="11"/>
  <c r="AK239" i="11"/>
  <c r="AK240" i="11"/>
  <c r="AK241" i="11"/>
  <c r="AK242" i="11"/>
  <c r="AK243" i="11"/>
  <c r="AK244" i="11"/>
  <c r="AK245" i="11"/>
  <c r="AK246" i="11"/>
  <c r="AK247" i="11"/>
  <c r="AK248" i="11"/>
  <c r="AK249" i="11"/>
  <c r="AK250" i="11"/>
  <c r="AK251" i="11"/>
  <c r="AK252" i="11"/>
  <c r="AK253" i="11"/>
  <c r="AK254" i="11"/>
  <c r="AK255" i="11"/>
  <c r="AK256" i="11"/>
  <c r="AK257" i="11"/>
  <c r="AK258" i="11"/>
  <c r="AK259" i="11"/>
  <c r="AK260" i="11"/>
  <c r="AK261" i="11"/>
  <c r="AK262" i="11"/>
  <c r="AK263" i="11"/>
  <c r="AK264" i="11"/>
  <c r="AK265" i="11"/>
  <c r="AK266" i="11"/>
  <c r="AK267" i="11"/>
  <c r="AK268" i="11"/>
  <c r="AK269" i="11"/>
  <c r="AK270" i="11"/>
  <c r="AK271" i="11"/>
  <c r="AK272" i="11"/>
  <c r="AK273" i="11"/>
  <c r="AK274" i="11"/>
  <c r="AK275" i="11"/>
  <c r="AK276" i="11"/>
  <c r="AK277" i="11"/>
  <c r="AK278" i="11"/>
  <c r="AK279" i="11"/>
  <c r="AK280" i="11"/>
  <c r="AK281" i="11"/>
  <c r="AK282" i="11"/>
  <c r="AK283" i="11"/>
  <c r="AK284" i="11"/>
  <c r="AK285" i="11"/>
  <c r="AK286" i="11"/>
  <c r="AK287" i="11"/>
  <c r="AK288" i="11"/>
  <c r="AK289" i="11"/>
  <c r="AK290" i="11"/>
  <c r="AK291" i="11"/>
  <c r="AK292" i="11"/>
  <c r="AK293" i="11"/>
  <c r="AK294" i="11"/>
  <c r="AK295" i="11"/>
  <c r="AK296" i="11"/>
  <c r="AK297" i="11"/>
  <c r="AK298" i="11"/>
  <c r="AK299" i="11"/>
  <c r="AK300" i="11"/>
  <c r="AK301" i="11"/>
  <c r="AK302" i="11"/>
  <c r="AK303" i="11"/>
  <c r="AK304" i="11"/>
  <c r="AK305" i="11"/>
  <c r="AK306" i="11"/>
  <c r="AK307" i="11"/>
  <c r="AK308" i="11"/>
  <c r="AK309" i="11"/>
  <c r="AK310" i="11"/>
  <c r="AK311" i="11"/>
  <c r="AK312" i="11"/>
  <c r="AK313" i="11"/>
  <c r="AK315" i="11"/>
  <c r="AK316" i="11"/>
  <c r="AK317" i="11"/>
  <c r="AK318" i="11"/>
  <c r="AK319" i="11"/>
  <c r="AK320" i="11"/>
  <c r="AK321" i="11"/>
  <c r="AK322" i="11"/>
  <c r="AK323" i="11"/>
  <c r="AK324" i="11"/>
  <c r="AK325" i="11"/>
  <c r="AK326" i="11"/>
  <c r="AK327" i="11"/>
  <c r="AK328" i="11"/>
  <c r="AK329" i="11"/>
  <c r="AK330" i="11"/>
  <c r="AK331" i="11"/>
  <c r="AK332" i="11"/>
  <c r="AK333" i="11"/>
  <c r="AK334" i="11"/>
  <c r="AK335" i="11"/>
  <c r="AK336" i="11"/>
  <c r="AK337" i="11"/>
  <c r="AK338" i="11"/>
  <c r="AK339" i="11"/>
  <c r="AK340" i="11"/>
  <c r="AK341" i="11"/>
  <c r="AK342" i="11"/>
  <c r="AK343" i="11"/>
  <c r="AK344" i="11"/>
  <c r="AK345" i="11"/>
  <c r="AK346" i="11"/>
  <c r="AK347" i="11"/>
  <c r="AK348" i="11"/>
  <c r="AK349" i="11"/>
  <c r="AK350" i="11"/>
  <c r="AK351" i="11"/>
  <c r="AK352" i="11"/>
  <c r="AK353" i="11"/>
  <c r="AK354" i="11"/>
  <c r="AK355" i="11"/>
  <c r="AK356" i="11"/>
  <c r="AK357" i="11"/>
  <c r="AK358" i="11"/>
  <c r="AK359" i="11"/>
  <c r="AK360" i="11"/>
  <c r="AK361" i="11"/>
  <c r="AK362" i="11"/>
  <c r="AK363" i="11"/>
  <c r="AK364" i="11"/>
  <c r="AK365" i="11"/>
  <c r="AK366" i="11"/>
  <c r="AK367" i="11"/>
  <c r="AK368" i="11"/>
  <c r="AK369" i="11"/>
  <c r="AK370" i="11"/>
  <c r="AK371" i="11"/>
  <c r="AK372" i="11"/>
  <c r="AK373" i="11"/>
  <c r="AK374" i="11"/>
  <c r="AK375" i="11"/>
  <c r="AK376" i="11"/>
  <c r="AK377" i="11"/>
  <c r="AK378" i="11"/>
  <c r="AK379" i="11"/>
  <c r="AK380" i="11"/>
  <c r="AK381" i="11"/>
  <c r="AK382" i="11"/>
  <c r="AK383" i="11"/>
  <c r="AK384" i="11"/>
  <c r="AK385" i="11"/>
  <c r="AK386" i="11"/>
  <c r="AK387" i="11"/>
  <c r="AK388" i="11"/>
  <c r="AK389" i="11"/>
  <c r="AK390" i="11"/>
  <c r="AK391" i="11"/>
  <c r="AK392" i="11"/>
  <c r="AK393" i="11"/>
  <c r="AK394" i="11"/>
  <c r="AK395" i="11"/>
  <c r="AK396" i="11"/>
  <c r="AK397" i="11"/>
  <c r="AK398" i="11"/>
  <c r="AK399" i="11"/>
  <c r="AK400" i="11"/>
  <c r="AK401" i="11"/>
  <c r="AK402" i="11"/>
  <c r="AK403" i="11"/>
  <c r="AK404" i="11"/>
  <c r="AK405" i="11"/>
  <c r="AK406" i="11"/>
  <c r="AK407" i="11"/>
  <c r="AK408" i="11"/>
  <c r="AK409" i="11"/>
  <c r="AK410" i="11"/>
  <c r="AK411" i="11"/>
  <c r="AK412" i="11"/>
  <c r="AK413" i="11"/>
  <c r="AK414" i="11"/>
  <c r="AK415" i="11"/>
  <c r="AK416" i="11"/>
  <c r="AK417" i="11"/>
  <c r="AK418" i="11"/>
  <c r="AK419" i="11"/>
  <c r="AK420" i="11"/>
  <c r="AK421" i="11"/>
  <c r="AK422" i="11"/>
  <c r="AK423" i="11"/>
  <c r="AK424" i="11"/>
  <c r="AK425" i="11"/>
  <c r="AK426" i="11"/>
  <c r="AK427" i="11"/>
  <c r="AK428" i="11"/>
  <c r="AK429" i="11"/>
  <c r="AK430" i="11"/>
  <c r="AK431" i="11"/>
  <c r="AK432" i="11"/>
  <c r="AK433" i="11"/>
  <c r="AK434" i="11"/>
  <c r="AK435" i="11"/>
  <c r="AK436" i="11"/>
  <c r="AK437" i="11"/>
  <c r="AK438" i="11"/>
  <c r="AK439" i="11"/>
  <c r="AK440" i="11"/>
  <c r="AK441" i="11"/>
  <c r="AK442" i="11"/>
  <c r="AK443" i="11"/>
  <c r="AK444" i="11"/>
  <c r="AK445" i="11"/>
  <c r="AK446" i="11"/>
  <c r="AK447" i="11"/>
  <c r="AK448" i="11"/>
  <c r="AK449" i="11"/>
  <c r="AK450" i="11"/>
  <c r="AJ3" i="11"/>
  <c r="AJ4" i="11"/>
  <c r="AJ5" i="11"/>
  <c r="AJ6" i="11"/>
  <c r="AJ7" i="11"/>
  <c r="AJ8" i="11"/>
  <c r="AJ9" i="11"/>
  <c r="AJ10" i="11"/>
  <c r="AJ11" i="11"/>
  <c r="AJ12" i="11"/>
  <c r="AJ13" i="11"/>
  <c r="AJ14" i="11"/>
  <c r="AJ15" i="11"/>
  <c r="AJ16" i="11"/>
  <c r="AJ17" i="11"/>
  <c r="AJ18" i="11"/>
  <c r="AJ19" i="11"/>
  <c r="AJ20" i="11"/>
  <c r="AJ21" i="11"/>
  <c r="AJ22" i="11"/>
  <c r="AJ23" i="11"/>
  <c r="AJ24" i="11"/>
  <c r="AJ25" i="11"/>
  <c r="AJ26" i="11"/>
  <c r="AJ27" i="11"/>
  <c r="AJ28" i="11"/>
  <c r="AJ29" i="11"/>
  <c r="AJ30" i="11"/>
  <c r="AJ31" i="11"/>
  <c r="AJ32" i="11"/>
  <c r="AJ33" i="11"/>
  <c r="AJ34" i="11"/>
  <c r="AJ35" i="11"/>
  <c r="AJ36" i="11"/>
  <c r="AJ37" i="11"/>
  <c r="AJ38" i="11"/>
  <c r="AJ39" i="11"/>
  <c r="AJ40" i="11"/>
  <c r="AJ41" i="11"/>
  <c r="AJ42" i="11"/>
  <c r="AJ43" i="11"/>
  <c r="AJ44" i="11"/>
  <c r="AJ45" i="11"/>
  <c r="AJ46" i="11"/>
  <c r="AJ47" i="11"/>
  <c r="AJ48" i="11"/>
  <c r="AJ49" i="11"/>
  <c r="AJ50" i="11"/>
  <c r="AJ51" i="11"/>
  <c r="AJ52" i="11"/>
  <c r="AJ53" i="11"/>
  <c r="AJ54" i="11"/>
  <c r="AJ55" i="11"/>
  <c r="AJ56" i="11"/>
  <c r="AJ57" i="11"/>
  <c r="AJ58" i="11"/>
  <c r="AJ59" i="11"/>
  <c r="AJ60" i="11"/>
  <c r="AJ61" i="11"/>
  <c r="AJ62" i="11"/>
  <c r="AJ63" i="11"/>
  <c r="AJ64" i="11"/>
  <c r="AJ65" i="11"/>
  <c r="AJ66" i="11"/>
  <c r="AJ67" i="11"/>
  <c r="AJ68" i="11"/>
  <c r="AJ69" i="11"/>
  <c r="AJ70" i="11"/>
  <c r="AJ71" i="11"/>
  <c r="AJ72" i="11"/>
  <c r="AJ73" i="11"/>
  <c r="AJ74" i="11"/>
  <c r="AJ75" i="11"/>
  <c r="AJ76" i="11"/>
  <c r="AJ77" i="11"/>
  <c r="AJ78" i="11"/>
  <c r="AJ79" i="11"/>
  <c r="AJ80" i="11"/>
  <c r="AJ81" i="11"/>
  <c r="AJ82" i="11"/>
  <c r="AJ83" i="11"/>
  <c r="AJ84" i="11"/>
  <c r="AJ85" i="11"/>
  <c r="AJ86" i="11"/>
  <c r="AJ87" i="11"/>
  <c r="AJ88" i="11"/>
  <c r="AJ89" i="11"/>
  <c r="AJ90" i="11"/>
  <c r="AJ91" i="11"/>
  <c r="AJ92" i="11"/>
  <c r="AJ93" i="11"/>
  <c r="AJ94" i="11"/>
  <c r="AJ95" i="11"/>
  <c r="AJ96" i="11"/>
  <c r="AJ97" i="11"/>
  <c r="AJ98" i="11"/>
  <c r="AJ99" i="11"/>
  <c r="AJ100" i="11"/>
  <c r="AJ101" i="11"/>
  <c r="AJ102" i="11"/>
  <c r="AJ103" i="11"/>
  <c r="AJ104" i="11"/>
  <c r="AJ105" i="11"/>
  <c r="AJ106" i="11"/>
  <c r="AJ107" i="11"/>
  <c r="AJ108" i="11"/>
  <c r="AJ109" i="11"/>
  <c r="AJ110" i="11"/>
  <c r="AJ111" i="11"/>
  <c r="AJ112" i="11"/>
  <c r="AJ113" i="11"/>
  <c r="AJ114" i="11"/>
  <c r="AJ115" i="11"/>
  <c r="AJ116" i="11"/>
  <c r="AJ117" i="11"/>
  <c r="AJ118" i="11"/>
  <c r="AJ119" i="11"/>
  <c r="AJ120" i="11"/>
  <c r="AJ121" i="11"/>
  <c r="AJ122" i="11"/>
  <c r="AJ123" i="11"/>
  <c r="AJ124" i="11"/>
  <c r="AJ125" i="11"/>
  <c r="AJ126" i="11"/>
  <c r="AJ127" i="11"/>
  <c r="AJ128" i="11"/>
  <c r="AJ129" i="11"/>
  <c r="AJ130" i="11"/>
  <c r="AJ131" i="11"/>
  <c r="AJ132" i="11"/>
  <c r="AJ133" i="11"/>
  <c r="AJ134" i="11"/>
  <c r="AJ135" i="11"/>
  <c r="AJ136" i="11"/>
  <c r="AJ137" i="11"/>
  <c r="AJ138" i="11"/>
  <c r="AJ139" i="11"/>
  <c r="AJ140" i="11"/>
  <c r="AJ141" i="11"/>
  <c r="AJ142" i="11"/>
  <c r="AJ143" i="11"/>
  <c r="AJ144" i="11"/>
  <c r="AJ145" i="11"/>
  <c r="AJ146" i="11"/>
  <c r="AJ147" i="11"/>
  <c r="AJ148" i="11"/>
  <c r="AJ149" i="11"/>
  <c r="AJ150" i="11"/>
  <c r="AJ151" i="11"/>
  <c r="AJ152" i="11"/>
  <c r="AJ153" i="11"/>
  <c r="AJ154" i="11"/>
  <c r="AJ155" i="11"/>
  <c r="AJ156" i="11"/>
  <c r="AJ157" i="11"/>
  <c r="AJ158" i="11"/>
  <c r="AJ159" i="11"/>
  <c r="AJ160" i="11"/>
  <c r="AJ161" i="11"/>
  <c r="AJ162" i="11"/>
  <c r="AJ163" i="11"/>
  <c r="AJ164" i="11"/>
  <c r="AJ165" i="11"/>
  <c r="AJ166" i="11"/>
  <c r="AJ167" i="11"/>
  <c r="AJ168" i="11"/>
  <c r="AJ169" i="11"/>
  <c r="AJ170" i="11"/>
  <c r="AJ171" i="11"/>
  <c r="AJ172" i="11"/>
  <c r="AJ173" i="11"/>
  <c r="AJ174" i="11"/>
  <c r="AJ175" i="11"/>
  <c r="AJ176" i="11"/>
  <c r="AJ177" i="11"/>
  <c r="AJ178" i="11"/>
  <c r="AJ179" i="11"/>
  <c r="AJ180" i="11"/>
  <c r="AJ181" i="11"/>
  <c r="AJ182" i="11"/>
  <c r="AJ183" i="11"/>
  <c r="AJ184" i="11"/>
  <c r="AJ185" i="11"/>
  <c r="AJ186" i="11"/>
  <c r="AJ187" i="11"/>
  <c r="AJ188" i="11"/>
  <c r="AJ189" i="11"/>
  <c r="AJ190" i="11"/>
  <c r="AJ191" i="11"/>
  <c r="AJ192" i="11"/>
  <c r="AJ193" i="11"/>
  <c r="AJ194" i="11"/>
  <c r="AJ195" i="11"/>
  <c r="AJ196" i="11"/>
  <c r="AJ197" i="11"/>
  <c r="AJ198" i="11"/>
  <c r="AJ199" i="11"/>
  <c r="AJ200" i="11"/>
  <c r="AJ201" i="11"/>
  <c r="AJ202" i="11"/>
  <c r="AJ203" i="11"/>
  <c r="AJ204" i="11"/>
  <c r="AJ205" i="11"/>
  <c r="AJ206" i="11"/>
  <c r="AJ207" i="11"/>
  <c r="AJ208" i="11"/>
  <c r="AJ209" i="11"/>
  <c r="AJ210" i="11"/>
  <c r="AJ211" i="11"/>
  <c r="AJ212" i="11"/>
  <c r="AJ213" i="11"/>
  <c r="AJ214" i="11"/>
  <c r="AJ215" i="11"/>
  <c r="AJ216" i="11"/>
  <c r="AJ217" i="11"/>
  <c r="AJ218" i="11"/>
  <c r="AJ219" i="11"/>
  <c r="AJ220" i="11"/>
  <c r="AJ221" i="11"/>
  <c r="AJ222" i="11"/>
  <c r="AJ223" i="11"/>
  <c r="AJ224" i="11"/>
  <c r="AJ225" i="11"/>
  <c r="AJ226" i="11"/>
  <c r="AJ227" i="11"/>
  <c r="AJ228" i="11"/>
  <c r="AJ229" i="11"/>
  <c r="AJ230" i="11"/>
  <c r="AJ231" i="11"/>
  <c r="AJ232" i="11"/>
  <c r="AJ233" i="11"/>
  <c r="AJ234" i="11"/>
  <c r="AJ235" i="11"/>
  <c r="AJ236" i="11"/>
  <c r="AJ237" i="11"/>
  <c r="AJ238" i="11"/>
  <c r="AJ239" i="11"/>
  <c r="AJ240" i="11"/>
  <c r="AJ241" i="11"/>
  <c r="AJ242" i="11"/>
  <c r="AJ243" i="11"/>
  <c r="AJ244" i="11"/>
  <c r="AJ245" i="11"/>
  <c r="AJ246" i="11"/>
  <c r="AJ247" i="11"/>
  <c r="AJ248" i="11"/>
  <c r="AJ249" i="11"/>
  <c r="AJ250" i="11"/>
  <c r="AJ251" i="11"/>
  <c r="AJ252" i="11"/>
  <c r="AJ253" i="11"/>
  <c r="AJ254" i="11"/>
  <c r="AJ255" i="11"/>
  <c r="AJ256" i="11"/>
  <c r="AJ257" i="11"/>
  <c r="AJ258" i="11"/>
  <c r="AJ259" i="11"/>
  <c r="AJ260" i="11"/>
  <c r="AJ261" i="11"/>
  <c r="AJ262" i="11"/>
  <c r="AJ263" i="11"/>
  <c r="AJ264" i="11"/>
  <c r="AJ265" i="11"/>
  <c r="AJ266" i="11"/>
  <c r="AJ267" i="11"/>
  <c r="AJ268" i="11"/>
  <c r="AJ269" i="11"/>
  <c r="AJ270" i="11"/>
  <c r="AJ271" i="11"/>
  <c r="AJ272" i="11"/>
  <c r="AJ273" i="11"/>
  <c r="AJ274" i="11"/>
  <c r="AJ275" i="11"/>
  <c r="AJ276" i="11"/>
  <c r="AJ277" i="11"/>
  <c r="AJ278" i="11"/>
  <c r="AJ279" i="11"/>
  <c r="AJ280" i="11"/>
  <c r="AJ281" i="11"/>
  <c r="AJ282" i="11"/>
  <c r="AJ283" i="11"/>
  <c r="AJ284" i="11"/>
  <c r="AJ285" i="11"/>
  <c r="AJ286" i="11"/>
  <c r="AJ287" i="11"/>
  <c r="AJ288" i="11"/>
  <c r="AJ289" i="11"/>
  <c r="AJ290" i="11"/>
  <c r="AJ291" i="11"/>
  <c r="AJ292" i="11"/>
  <c r="AJ293" i="11"/>
  <c r="AJ294" i="11"/>
  <c r="AJ295" i="11"/>
  <c r="AJ296" i="11"/>
  <c r="AJ297" i="11"/>
  <c r="AJ298" i="11"/>
  <c r="AJ299" i="11"/>
  <c r="AJ300" i="11"/>
  <c r="AJ301" i="11"/>
  <c r="AJ302" i="11"/>
  <c r="AJ303" i="11"/>
  <c r="AJ304" i="11"/>
  <c r="AJ305" i="11"/>
  <c r="AJ306" i="11"/>
  <c r="AJ307" i="11"/>
  <c r="AJ308" i="11"/>
  <c r="AJ309" i="11"/>
  <c r="AJ310" i="11"/>
  <c r="AJ311" i="11"/>
  <c r="AJ312" i="11"/>
  <c r="AJ313" i="11"/>
  <c r="AJ315" i="11"/>
  <c r="AJ316" i="11"/>
  <c r="AJ317" i="11"/>
  <c r="AJ318" i="11"/>
  <c r="AJ319" i="11"/>
  <c r="AJ320" i="11"/>
  <c r="AJ321" i="11"/>
  <c r="AJ322" i="11"/>
  <c r="AJ323" i="11"/>
  <c r="AJ324" i="11"/>
  <c r="AJ325" i="11"/>
  <c r="AJ326" i="11"/>
  <c r="AJ327" i="11"/>
  <c r="AJ328" i="11"/>
  <c r="AJ329" i="11"/>
  <c r="AJ330" i="11"/>
  <c r="AJ331" i="11"/>
  <c r="AJ332" i="11"/>
  <c r="AJ333" i="11"/>
  <c r="AJ334" i="11"/>
  <c r="AJ335" i="11"/>
  <c r="AJ336" i="11"/>
  <c r="AJ337" i="11"/>
  <c r="AJ338" i="11"/>
  <c r="AJ339" i="11"/>
  <c r="AJ340" i="11"/>
  <c r="AJ341" i="11"/>
  <c r="AJ342" i="11"/>
  <c r="AJ343" i="11"/>
  <c r="AJ344" i="11"/>
  <c r="AJ345" i="11"/>
  <c r="AJ346" i="11"/>
  <c r="AJ347" i="11"/>
  <c r="AJ348" i="11"/>
  <c r="AJ349" i="11"/>
  <c r="AJ350" i="11"/>
  <c r="AJ351" i="11"/>
  <c r="AJ352" i="11"/>
  <c r="AJ353" i="11"/>
  <c r="AJ354" i="11"/>
  <c r="AJ355" i="11"/>
  <c r="AJ356" i="11"/>
  <c r="AJ357" i="11"/>
  <c r="AJ358" i="11"/>
  <c r="AJ359" i="11"/>
  <c r="AJ360" i="11"/>
  <c r="AJ361" i="11"/>
  <c r="AJ362" i="11"/>
  <c r="AJ363" i="11"/>
  <c r="AJ364" i="11"/>
  <c r="AJ365" i="11"/>
  <c r="AJ366" i="11"/>
  <c r="AJ367" i="11"/>
  <c r="AJ368" i="11"/>
  <c r="AJ369" i="11"/>
  <c r="AJ370" i="11"/>
  <c r="AJ371" i="11"/>
  <c r="AJ372" i="11"/>
  <c r="AJ373" i="11"/>
  <c r="AJ374" i="11"/>
  <c r="AJ375" i="11"/>
  <c r="AJ376" i="11"/>
  <c r="AJ377" i="11"/>
  <c r="AJ378" i="11"/>
  <c r="AJ379" i="11"/>
  <c r="AJ380" i="11"/>
  <c r="AJ381" i="11"/>
  <c r="AJ382" i="11"/>
  <c r="AJ383" i="11"/>
  <c r="AJ384" i="11"/>
  <c r="AJ385" i="11"/>
  <c r="AJ386" i="11"/>
  <c r="AJ387" i="11"/>
  <c r="AJ388" i="11"/>
  <c r="AJ389" i="11"/>
  <c r="AJ390" i="11"/>
  <c r="AJ391" i="11"/>
  <c r="AJ392" i="11"/>
  <c r="AJ393" i="11"/>
  <c r="AJ394" i="11"/>
  <c r="AJ395" i="11"/>
  <c r="AJ396" i="11"/>
  <c r="AJ397" i="11"/>
  <c r="AJ398" i="11"/>
  <c r="AJ399" i="11"/>
  <c r="AJ400" i="11"/>
  <c r="AJ401" i="11"/>
  <c r="AJ402" i="11"/>
  <c r="AJ403" i="11"/>
  <c r="AJ404" i="11"/>
  <c r="AJ405" i="11"/>
  <c r="AJ406" i="11"/>
  <c r="AJ407" i="11"/>
  <c r="AJ408" i="11"/>
  <c r="AJ409" i="11"/>
  <c r="AJ410" i="11"/>
  <c r="AJ411" i="11"/>
  <c r="AJ412" i="11"/>
  <c r="AJ413" i="11"/>
  <c r="AJ414" i="11"/>
  <c r="AJ415" i="11"/>
  <c r="AJ416" i="11"/>
  <c r="AJ417" i="11"/>
  <c r="AJ418" i="11"/>
  <c r="AJ419" i="11"/>
  <c r="AJ420" i="11"/>
  <c r="AJ421" i="11"/>
  <c r="AJ422" i="11"/>
  <c r="AJ423" i="11"/>
  <c r="AJ424" i="11"/>
  <c r="AJ425" i="11"/>
  <c r="AJ426" i="11"/>
  <c r="AJ427" i="11"/>
  <c r="AJ428" i="11"/>
  <c r="AJ429" i="11"/>
  <c r="AJ430" i="11"/>
  <c r="AJ431" i="11"/>
  <c r="AJ432" i="11"/>
  <c r="AJ433" i="11"/>
  <c r="AJ434" i="11"/>
  <c r="AJ435" i="11"/>
  <c r="AJ436" i="11"/>
  <c r="AJ437" i="11"/>
  <c r="AJ438" i="11"/>
  <c r="AJ439" i="11"/>
  <c r="AJ440" i="11"/>
  <c r="AJ441" i="11"/>
  <c r="AJ442" i="11"/>
  <c r="AJ443" i="11"/>
  <c r="AJ444" i="11"/>
  <c r="AJ445" i="11"/>
  <c r="AJ446" i="11"/>
  <c r="AJ447" i="11"/>
  <c r="AJ448" i="11"/>
  <c r="AJ449" i="11"/>
  <c r="AJ450" i="11"/>
  <c r="AI3" i="11"/>
  <c r="AI4" i="11"/>
  <c r="AI5" i="11"/>
  <c r="AI6" i="11"/>
  <c r="AI7" i="11"/>
  <c r="AI8" i="11"/>
  <c r="AI9" i="11"/>
  <c r="AI10" i="11"/>
  <c r="AI11" i="11"/>
  <c r="AI12" i="11"/>
  <c r="AI13" i="11"/>
  <c r="AI14" i="11"/>
  <c r="AI15" i="11"/>
  <c r="AI16" i="11"/>
  <c r="AI17" i="11"/>
  <c r="AI18" i="11"/>
  <c r="AI19" i="11"/>
  <c r="AI20" i="11"/>
  <c r="AI21" i="11"/>
  <c r="AI22" i="11"/>
  <c r="AI23" i="11"/>
  <c r="AI24" i="11"/>
  <c r="AI25" i="11"/>
  <c r="AI26" i="11"/>
  <c r="AI27" i="11"/>
  <c r="AI28" i="11"/>
  <c r="AI29" i="11"/>
  <c r="AI30" i="11"/>
  <c r="AI31" i="11"/>
  <c r="AI32" i="11"/>
  <c r="AI33" i="11"/>
  <c r="AI34" i="11"/>
  <c r="AI35" i="11"/>
  <c r="AI36" i="11"/>
  <c r="AI37" i="11"/>
  <c r="AI38" i="11"/>
  <c r="AI39" i="11"/>
  <c r="AI40" i="11"/>
  <c r="AI41" i="11"/>
  <c r="AI42" i="11"/>
  <c r="AI43" i="11"/>
  <c r="AI44" i="11"/>
  <c r="AI45" i="11"/>
  <c r="AI46" i="11"/>
  <c r="AI47" i="11"/>
  <c r="AI48" i="11"/>
  <c r="AI49" i="11"/>
  <c r="AI50" i="11"/>
  <c r="AI51" i="11"/>
  <c r="AI52" i="11"/>
  <c r="AI53" i="11"/>
  <c r="AI54" i="11"/>
  <c r="AI55" i="11"/>
  <c r="AI56" i="11"/>
  <c r="AI57" i="11"/>
  <c r="AI58" i="11"/>
  <c r="AI59" i="11"/>
  <c r="AI60" i="11"/>
  <c r="AI61" i="11"/>
  <c r="AI62" i="11"/>
  <c r="AI63" i="11"/>
  <c r="AI64" i="11"/>
  <c r="AI65" i="11"/>
  <c r="AI66" i="11"/>
  <c r="AI67" i="11"/>
  <c r="AI68" i="11"/>
  <c r="AI69" i="11"/>
  <c r="AI70" i="11"/>
  <c r="AI71" i="11"/>
  <c r="AI72" i="11"/>
  <c r="AI73" i="11"/>
  <c r="AI74" i="11"/>
  <c r="AI75" i="11"/>
  <c r="AI76" i="11"/>
  <c r="AI77" i="11"/>
  <c r="AI78" i="11"/>
  <c r="AI79" i="11"/>
  <c r="AI80" i="11"/>
  <c r="AI81" i="11"/>
  <c r="AI82" i="11"/>
  <c r="AI83" i="11"/>
  <c r="AI84" i="11"/>
  <c r="AI85" i="11"/>
  <c r="AI86" i="11"/>
  <c r="AI87" i="11"/>
  <c r="AI88" i="11"/>
  <c r="AI89" i="11"/>
  <c r="AI90" i="11"/>
  <c r="AI91" i="11"/>
  <c r="AI92" i="11"/>
  <c r="AI93" i="11"/>
  <c r="AI94" i="11"/>
  <c r="AI95" i="11"/>
  <c r="AI96" i="11"/>
  <c r="AI97" i="11"/>
  <c r="AI98" i="11"/>
  <c r="AI99" i="11"/>
  <c r="AI100" i="11"/>
  <c r="AI101" i="11"/>
  <c r="AI102" i="11"/>
  <c r="AI103" i="11"/>
  <c r="AI104" i="11"/>
  <c r="AI105" i="11"/>
  <c r="AI106" i="11"/>
  <c r="AI107" i="11"/>
  <c r="AI108" i="11"/>
  <c r="AI109" i="11"/>
  <c r="AI110" i="11"/>
  <c r="AI111" i="11"/>
  <c r="AI112" i="11"/>
  <c r="AI113" i="11"/>
  <c r="AI114" i="11"/>
  <c r="AI115" i="11"/>
  <c r="AI116" i="11"/>
  <c r="AI117" i="11"/>
  <c r="AI118" i="11"/>
  <c r="AI119" i="11"/>
  <c r="AI120" i="11"/>
  <c r="AI121" i="11"/>
  <c r="AI122" i="11"/>
  <c r="AI123" i="11"/>
  <c r="AI124" i="11"/>
  <c r="AI125" i="11"/>
  <c r="AI126" i="11"/>
  <c r="AI127" i="11"/>
  <c r="AI128" i="11"/>
  <c r="AI129" i="11"/>
  <c r="AI130" i="11"/>
  <c r="AI131" i="11"/>
  <c r="AI132" i="11"/>
  <c r="AI133" i="11"/>
  <c r="AI134" i="11"/>
  <c r="AI135" i="11"/>
  <c r="AI136" i="11"/>
  <c r="AI137" i="11"/>
  <c r="AI138" i="11"/>
  <c r="AI139" i="11"/>
  <c r="AI140" i="11"/>
  <c r="AI141" i="11"/>
  <c r="AI142" i="11"/>
  <c r="AI143" i="11"/>
  <c r="AI144" i="11"/>
  <c r="AI145" i="11"/>
  <c r="AI146" i="11"/>
  <c r="AI147" i="11"/>
  <c r="AI148" i="11"/>
  <c r="AI149" i="11"/>
  <c r="AI150" i="11"/>
  <c r="AI151" i="11"/>
  <c r="AI152" i="11"/>
  <c r="AI153" i="11"/>
  <c r="AI154" i="11"/>
  <c r="AI155" i="11"/>
  <c r="AI156" i="11"/>
  <c r="AI157" i="11"/>
  <c r="AI158" i="11"/>
  <c r="AI159" i="11"/>
  <c r="AI160" i="11"/>
  <c r="AI161" i="11"/>
  <c r="AI162" i="11"/>
  <c r="AI163" i="11"/>
  <c r="AI164" i="11"/>
  <c r="AI165" i="11"/>
  <c r="AI166" i="11"/>
  <c r="AI167" i="11"/>
  <c r="AI168" i="11"/>
  <c r="AI169" i="11"/>
  <c r="AI170" i="11"/>
  <c r="AI171" i="11"/>
  <c r="AI172" i="11"/>
  <c r="AI173" i="11"/>
  <c r="AI174" i="11"/>
  <c r="AI175" i="11"/>
  <c r="AI176" i="11"/>
  <c r="AI177" i="11"/>
  <c r="AI178" i="11"/>
  <c r="AI179" i="11"/>
  <c r="AI180" i="11"/>
  <c r="AI181" i="11"/>
  <c r="AI182" i="11"/>
  <c r="AI183" i="11"/>
  <c r="AI184" i="11"/>
  <c r="AI185" i="11"/>
  <c r="AI186" i="11"/>
  <c r="AI187" i="11"/>
  <c r="AI188" i="11"/>
  <c r="AI189" i="11"/>
  <c r="AI190" i="11"/>
  <c r="AI191" i="11"/>
  <c r="AI192" i="11"/>
  <c r="AI193" i="11"/>
  <c r="AI194" i="11"/>
  <c r="AI195" i="11"/>
  <c r="AI196" i="11"/>
  <c r="AI197" i="11"/>
  <c r="AI198" i="11"/>
  <c r="AI199" i="11"/>
  <c r="AI200" i="11"/>
  <c r="AI201" i="11"/>
  <c r="AI202" i="11"/>
  <c r="AI203" i="11"/>
  <c r="AI204" i="11"/>
  <c r="AI205" i="11"/>
  <c r="AI206" i="11"/>
  <c r="AI207" i="11"/>
  <c r="AI208" i="11"/>
  <c r="AI209" i="11"/>
  <c r="AI210" i="11"/>
  <c r="AI211" i="11"/>
  <c r="AI212" i="11"/>
  <c r="AI213" i="11"/>
  <c r="AI214" i="11"/>
  <c r="AI215" i="11"/>
  <c r="AI216" i="11"/>
  <c r="AI217" i="11"/>
  <c r="AI218" i="11"/>
  <c r="AI219" i="11"/>
  <c r="AI220" i="11"/>
  <c r="AI221" i="11"/>
  <c r="AI222" i="11"/>
  <c r="AI223" i="11"/>
  <c r="AI224" i="11"/>
  <c r="AI225" i="11"/>
  <c r="AI226" i="11"/>
  <c r="AI227" i="11"/>
  <c r="AI228" i="11"/>
  <c r="AI229" i="11"/>
  <c r="AI230" i="11"/>
  <c r="AI231" i="11"/>
  <c r="AI232" i="11"/>
  <c r="AI233" i="11"/>
  <c r="AI234" i="11"/>
  <c r="AI235" i="11"/>
  <c r="AI236" i="11"/>
  <c r="AI237" i="11"/>
  <c r="AI238" i="11"/>
  <c r="AI239" i="11"/>
  <c r="AI240" i="11"/>
  <c r="AI241" i="11"/>
  <c r="AI242" i="11"/>
  <c r="AI243" i="11"/>
  <c r="AI244" i="11"/>
  <c r="AI245" i="11"/>
  <c r="AI246" i="11"/>
  <c r="AI247" i="11"/>
  <c r="AI248" i="11"/>
  <c r="AI249" i="11"/>
  <c r="AI250" i="11"/>
  <c r="AI251" i="11"/>
  <c r="AI252" i="11"/>
  <c r="AI253" i="11"/>
  <c r="AI254" i="11"/>
  <c r="AI255" i="11"/>
  <c r="AI256" i="11"/>
  <c r="AI257" i="11"/>
  <c r="AI258" i="11"/>
  <c r="AI259" i="11"/>
  <c r="AI260" i="11"/>
  <c r="AI261" i="11"/>
  <c r="AI262" i="11"/>
  <c r="AI263" i="11"/>
  <c r="AI264" i="11"/>
  <c r="AI265" i="11"/>
  <c r="AI266" i="11"/>
  <c r="AI267" i="11"/>
  <c r="AI268" i="11"/>
  <c r="AI269" i="11"/>
  <c r="AI270" i="11"/>
  <c r="AI271" i="11"/>
  <c r="AI272" i="11"/>
  <c r="AI273" i="11"/>
  <c r="AI274" i="11"/>
  <c r="AI275" i="11"/>
  <c r="AI276" i="11"/>
  <c r="AI277" i="11"/>
  <c r="AI278" i="11"/>
  <c r="AI279" i="11"/>
  <c r="AI280" i="11"/>
  <c r="AI281" i="11"/>
  <c r="AI282" i="11"/>
  <c r="AI283" i="11"/>
  <c r="AI284" i="11"/>
  <c r="AI285" i="11"/>
  <c r="AI286" i="11"/>
  <c r="AI287" i="11"/>
  <c r="AI288" i="11"/>
  <c r="AI289" i="11"/>
  <c r="AI290" i="11"/>
  <c r="AI291" i="11"/>
  <c r="AI292" i="11"/>
  <c r="AI293" i="11"/>
  <c r="AI294" i="11"/>
  <c r="AI295" i="11"/>
  <c r="AI296" i="11"/>
  <c r="AI297" i="11"/>
  <c r="AI298" i="11"/>
  <c r="AI299" i="11"/>
  <c r="AI300" i="11"/>
  <c r="AI301" i="11"/>
  <c r="AI302" i="11"/>
  <c r="AI303" i="11"/>
  <c r="AI304" i="11"/>
  <c r="AI305" i="11"/>
  <c r="AI306" i="11"/>
  <c r="AI307" i="11"/>
  <c r="AI308" i="11"/>
  <c r="AI309" i="11"/>
  <c r="AI310" i="11"/>
  <c r="AI311" i="11"/>
  <c r="AI312" i="11"/>
  <c r="AI313" i="11"/>
  <c r="AI315" i="11"/>
  <c r="AI316" i="11"/>
  <c r="AI317" i="11"/>
  <c r="AI318" i="11"/>
  <c r="AI319" i="11"/>
  <c r="AI320" i="11"/>
  <c r="AI321" i="11"/>
  <c r="AI322" i="11"/>
  <c r="AI323" i="11"/>
  <c r="AI324" i="11"/>
  <c r="AI325" i="11"/>
  <c r="AI326" i="11"/>
  <c r="AI327" i="11"/>
  <c r="AI328" i="11"/>
  <c r="AI329" i="11"/>
  <c r="AI330" i="11"/>
  <c r="AI331" i="11"/>
  <c r="AI332" i="11"/>
  <c r="AI333" i="11"/>
  <c r="AI334" i="11"/>
  <c r="AI335" i="11"/>
  <c r="AI336" i="11"/>
  <c r="AI337" i="11"/>
  <c r="AI338" i="11"/>
  <c r="AI339" i="11"/>
  <c r="AI340" i="11"/>
  <c r="AI341" i="11"/>
  <c r="AI342" i="11"/>
  <c r="AI343" i="11"/>
  <c r="AI344" i="11"/>
  <c r="AI345" i="11"/>
  <c r="AI346" i="11"/>
  <c r="AI347" i="11"/>
  <c r="AI348" i="11"/>
  <c r="AI349" i="11"/>
  <c r="AI350" i="11"/>
  <c r="AI351" i="11"/>
  <c r="AI352" i="11"/>
  <c r="AI353" i="11"/>
  <c r="AI354" i="11"/>
  <c r="AI355" i="11"/>
  <c r="AI356" i="11"/>
  <c r="AI357" i="11"/>
  <c r="AI358" i="11"/>
  <c r="AI359" i="11"/>
  <c r="AI360" i="11"/>
  <c r="AI361" i="11"/>
  <c r="AI362" i="11"/>
  <c r="AI363" i="11"/>
  <c r="AI364" i="11"/>
  <c r="AI365" i="11"/>
  <c r="AI366" i="11"/>
  <c r="AI367" i="11"/>
  <c r="AI368" i="11"/>
  <c r="AI369" i="11"/>
  <c r="AI370" i="11"/>
  <c r="AI371" i="11"/>
  <c r="AI372" i="11"/>
  <c r="AI373" i="11"/>
  <c r="AI374" i="11"/>
  <c r="AI375" i="11"/>
  <c r="AI376" i="11"/>
  <c r="AI377" i="11"/>
  <c r="AI378" i="11"/>
  <c r="AI379" i="11"/>
  <c r="AI380" i="11"/>
  <c r="AI381" i="11"/>
  <c r="AI382" i="11"/>
  <c r="AI383" i="11"/>
  <c r="AI384" i="11"/>
  <c r="AI385" i="11"/>
  <c r="AI386" i="11"/>
  <c r="AI387" i="11"/>
  <c r="AI388" i="11"/>
  <c r="AI389" i="11"/>
  <c r="AI390" i="11"/>
  <c r="AI391" i="11"/>
  <c r="AI392" i="11"/>
  <c r="AI393" i="11"/>
  <c r="AI394" i="11"/>
  <c r="AI395" i="11"/>
  <c r="AI396" i="11"/>
  <c r="AI397" i="11"/>
  <c r="AI398" i="11"/>
  <c r="AI399" i="11"/>
  <c r="AI400" i="11"/>
  <c r="AI401" i="11"/>
  <c r="AI402" i="11"/>
  <c r="AI403" i="11"/>
  <c r="AI404" i="11"/>
  <c r="AI405" i="11"/>
  <c r="AI406" i="11"/>
  <c r="AI407" i="11"/>
  <c r="AI408" i="11"/>
  <c r="AI409" i="11"/>
  <c r="AI410" i="11"/>
  <c r="AI411" i="11"/>
  <c r="AI412" i="11"/>
  <c r="AI413" i="11"/>
  <c r="AI414" i="11"/>
  <c r="AI415" i="11"/>
  <c r="AI416" i="11"/>
  <c r="AI417" i="11"/>
  <c r="AI418" i="11"/>
  <c r="AI419" i="11"/>
  <c r="AI420" i="11"/>
  <c r="AI421" i="11"/>
  <c r="AI422" i="11"/>
  <c r="AI423" i="11"/>
  <c r="AI424" i="11"/>
  <c r="AI425" i="11"/>
  <c r="AI426" i="11"/>
  <c r="AI427" i="11"/>
  <c r="AI428" i="11"/>
  <c r="AI429" i="11"/>
  <c r="AI430" i="11"/>
  <c r="AI431" i="11"/>
  <c r="AI432" i="11"/>
  <c r="AI433" i="11"/>
  <c r="AI434" i="11"/>
  <c r="AI435" i="11"/>
  <c r="AI436" i="11"/>
  <c r="AI437" i="11"/>
  <c r="AI438" i="11"/>
  <c r="AI439" i="11"/>
  <c r="AI440" i="11"/>
  <c r="AI441" i="11"/>
  <c r="AI442" i="11"/>
  <c r="AI443" i="11"/>
  <c r="AI444" i="11"/>
  <c r="AI445" i="11"/>
  <c r="AI446" i="11"/>
  <c r="AI447" i="11"/>
  <c r="AI448" i="11"/>
  <c r="AI449" i="11"/>
  <c r="AI450" i="11"/>
  <c r="AH3" i="11"/>
  <c r="AH4" i="11"/>
  <c r="AH5" i="11"/>
  <c r="AH6" i="11"/>
  <c r="AH7" i="11"/>
  <c r="AH8" i="11"/>
  <c r="AH9" i="11"/>
  <c r="AH10" i="11"/>
  <c r="AH11"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H72" i="11"/>
  <c r="AH73" i="11"/>
  <c r="AH74" i="11"/>
  <c r="AH75" i="11"/>
  <c r="AH76" i="11"/>
  <c r="AH77" i="11"/>
  <c r="AH78" i="11"/>
  <c r="AH79" i="11"/>
  <c r="AH80" i="11"/>
  <c r="AH81" i="11"/>
  <c r="AH82" i="11"/>
  <c r="AH83" i="11"/>
  <c r="AH84" i="11"/>
  <c r="AH85" i="11"/>
  <c r="AH86" i="11"/>
  <c r="AH87" i="11"/>
  <c r="AH88" i="11"/>
  <c r="AH89" i="11"/>
  <c r="AH90" i="11"/>
  <c r="AH91" i="11"/>
  <c r="AH92" i="11"/>
  <c r="AH93" i="11"/>
  <c r="AH94" i="11"/>
  <c r="AH95" i="11"/>
  <c r="AH96" i="11"/>
  <c r="AH97" i="11"/>
  <c r="AH98" i="11"/>
  <c r="AH99" i="11"/>
  <c r="AH100" i="11"/>
  <c r="AH101" i="11"/>
  <c r="AH102" i="11"/>
  <c r="AH103" i="11"/>
  <c r="AH104" i="11"/>
  <c r="AH105" i="11"/>
  <c r="AH106" i="11"/>
  <c r="AH107" i="11"/>
  <c r="AH108" i="11"/>
  <c r="AH109" i="11"/>
  <c r="AH110" i="11"/>
  <c r="AH111" i="11"/>
  <c r="AH112" i="11"/>
  <c r="AH113" i="11"/>
  <c r="AH114" i="11"/>
  <c r="AH115" i="11"/>
  <c r="AH116" i="11"/>
  <c r="AH117" i="11"/>
  <c r="AH118" i="11"/>
  <c r="AH119" i="11"/>
  <c r="AH120" i="11"/>
  <c r="AH121" i="11"/>
  <c r="AH122" i="11"/>
  <c r="AH123" i="11"/>
  <c r="AH124" i="11"/>
  <c r="AH125" i="11"/>
  <c r="AH126" i="11"/>
  <c r="AH127" i="11"/>
  <c r="AH128" i="11"/>
  <c r="AH129" i="11"/>
  <c r="AH130" i="11"/>
  <c r="AH131" i="11"/>
  <c r="AH132" i="11"/>
  <c r="AH133" i="11"/>
  <c r="AH134" i="11"/>
  <c r="AH135" i="11"/>
  <c r="AH136" i="11"/>
  <c r="AH137" i="11"/>
  <c r="AH138" i="11"/>
  <c r="AH139" i="11"/>
  <c r="AH140" i="11"/>
  <c r="AH141" i="11"/>
  <c r="AH142" i="11"/>
  <c r="AH143" i="11"/>
  <c r="AH144" i="11"/>
  <c r="AH145" i="11"/>
  <c r="AH146" i="11"/>
  <c r="AH147" i="11"/>
  <c r="AH148" i="11"/>
  <c r="AH149" i="11"/>
  <c r="AH150" i="11"/>
  <c r="AH151" i="11"/>
  <c r="AH152" i="11"/>
  <c r="AH153" i="11"/>
  <c r="AH154" i="11"/>
  <c r="AH155" i="11"/>
  <c r="AH156" i="11"/>
  <c r="AH157" i="11"/>
  <c r="AH158" i="11"/>
  <c r="AH159" i="11"/>
  <c r="AH160" i="11"/>
  <c r="AH161" i="11"/>
  <c r="AH162" i="11"/>
  <c r="AH163" i="11"/>
  <c r="AH164" i="11"/>
  <c r="AH165" i="11"/>
  <c r="AH166" i="11"/>
  <c r="AH167" i="11"/>
  <c r="AH168" i="11"/>
  <c r="AH169" i="11"/>
  <c r="AH170" i="11"/>
  <c r="AH171" i="11"/>
  <c r="AH172" i="11"/>
  <c r="AH173" i="11"/>
  <c r="AH174" i="11"/>
  <c r="AH175" i="11"/>
  <c r="AH176" i="11"/>
  <c r="AH177" i="11"/>
  <c r="AH178" i="11"/>
  <c r="AH179" i="11"/>
  <c r="AH180" i="11"/>
  <c r="AH181" i="11"/>
  <c r="AH182" i="11"/>
  <c r="AH183" i="11"/>
  <c r="AH184" i="11"/>
  <c r="AH185" i="11"/>
  <c r="AH186" i="11"/>
  <c r="AH187" i="11"/>
  <c r="AH188" i="11"/>
  <c r="AH189" i="11"/>
  <c r="AH190" i="11"/>
  <c r="AH191" i="11"/>
  <c r="AH192" i="11"/>
  <c r="AH193" i="11"/>
  <c r="AH194" i="11"/>
  <c r="AH195" i="11"/>
  <c r="AH196" i="11"/>
  <c r="AH197" i="11"/>
  <c r="AH198" i="11"/>
  <c r="AH199" i="11"/>
  <c r="AH200" i="11"/>
  <c r="AH201" i="11"/>
  <c r="AH202" i="11"/>
  <c r="AH203" i="11"/>
  <c r="AH204" i="11"/>
  <c r="AH205" i="11"/>
  <c r="AH206" i="11"/>
  <c r="AH207" i="11"/>
  <c r="AH208" i="11"/>
  <c r="AH209" i="11"/>
  <c r="AH210" i="11"/>
  <c r="AH211" i="11"/>
  <c r="AH212" i="11"/>
  <c r="AH213" i="11"/>
  <c r="AH214" i="11"/>
  <c r="AH215" i="11"/>
  <c r="AH216" i="11"/>
  <c r="AH217" i="11"/>
  <c r="AH218" i="11"/>
  <c r="AH219" i="11"/>
  <c r="AH220" i="11"/>
  <c r="AH221" i="11"/>
  <c r="AH222" i="11"/>
  <c r="AH223" i="11"/>
  <c r="AH224" i="11"/>
  <c r="AH225" i="11"/>
  <c r="AH226" i="11"/>
  <c r="AH227" i="11"/>
  <c r="AH228" i="11"/>
  <c r="AH229" i="11"/>
  <c r="AH230" i="11"/>
  <c r="AH231" i="11"/>
  <c r="AH232" i="11"/>
  <c r="AH233" i="11"/>
  <c r="AH234" i="11"/>
  <c r="AH235" i="11"/>
  <c r="AH236" i="11"/>
  <c r="AH237" i="11"/>
  <c r="AH238" i="11"/>
  <c r="AH239" i="11"/>
  <c r="AH240" i="11"/>
  <c r="AH241" i="11"/>
  <c r="AH242" i="11"/>
  <c r="AH243" i="11"/>
  <c r="AH244" i="11"/>
  <c r="AH245" i="11"/>
  <c r="AH246" i="11"/>
  <c r="AH247" i="11"/>
  <c r="AH248" i="11"/>
  <c r="AH249" i="11"/>
  <c r="AH250" i="11"/>
  <c r="AH251" i="11"/>
  <c r="AH252" i="11"/>
  <c r="AH253" i="11"/>
  <c r="AH254" i="11"/>
  <c r="AH255" i="11"/>
  <c r="AH256" i="11"/>
  <c r="AH257" i="11"/>
  <c r="AH258" i="11"/>
  <c r="AH259" i="11"/>
  <c r="AH260" i="11"/>
  <c r="AH261" i="11"/>
  <c r="AH262" i="11"/>
  <c r="AH263" i="11"/>
  <c r="AH264" i="11"/>
  <c r="AH265" i="11"/>
  <c r="AH266" i="11"/>
  <c r="AH267" i="11"/>
  <c r="AH268" i="11"/>
  <c r="AH269" i="11"/>
  <c r="AH270" i="11"/>
  <c r="AH271" i="11"/>
  <c r="AH272" i="11"/>
  <c r="AH273" i="11"/>
  <c r="AH274" i="11"/>
  <c r="AH275" i="11"/>
  <c r="AH276" i="11"/>
  <c r="AH277" i="11"/>
  <c r="AH278" i="11"/>
  <c r="AH279" i="11"/>
  <c r="AH280" i="11"/>
  <c r="AH281" i="11"/>
  <c r="AH282" i="11"/>
  <c r="AH283" i="11"/>
  <c r="AH284" i="11"/>
  <c r="AH285" i="11"/>
  <c r="AH286" i="11"/>
  <c r="AH287" i="11"/>
  <c r="AH288" i="11"/>
  <c r="AH289" i="11"/>
  <c r="AH290" i="11"/>
  <c r="AH291" i="11"/>
  <c r="AH292" i="11"/>
  <c r="AH293" i="11"/>
  <c r="AH294" i="11"/>
  <c r="AH295" i="11"/>
  <c r="AH296" i="11"/>
  <c r="AH297" i="11"/>
  <c r="AH298" i="11"/>
  <c r="AH299" i="11"/>
  <c r="AH300" i="11"/>
  <c r="AH301" i="11"/>
  <c r="AH302" i="11"/>
  <c r="AH303" i="11"/>
  <c r="AH304" i="11"/>
  <c r="AH305" i="11"/>
  <c r="AH306" i="11"/>
  <c r="AH307" i="11"/>
  <c r="AH308" i="11"/>
  <c r="AH309" i="11"/>
  <c r="AH310" i="11"/>
  <c r="AH311" i="11"/>
  <c r="AH312" i="11"/>
  <c r="AH313" i="11"/>
  <c r="AH315" i="11"/>
  <c r="AH316" i="11"/>
  <c r="AH317" i="11"/>
  <c r="AH318" i="11"/>
  <c r="AH319" i="11"/>
  <c r="AH320" i="11"/>
  <c r="AH321" i="11"/>
  <c r="AH322" i="11"/>
  <c r="AH323" i="11"/>
  <c r="AH324" i="11"/>
  <c r="AH325" i="11"/>
  <c r="AH326" i="11"/>
  <c r="AH327" i="11"/>
  <c r="AH328" i="11"/>
  <c r="AH329" i="11"/>
  <c r="AH330" i="11"/>
  <c r="AH331" i="11"/>
  <c r="AH332" i="11"/>
  <c r="AH333" i="11"/>
  <c r="AH334" i="11"/>
  <c r="AH335" i="11"/>
  <c r="AH336" i="11"/>
  <c r="AH337" i="11"/>
  <c r="AH338" i="11"/>
  <c r="AH339" i="11"/>
  <c r="AH340" i="11"/>
  <c r="AH341" i="11"/>
  <c r="AH342" i="11"/>
  <c r="AH343" i="11"/>
  <c r="AH344" i="11"/>
  <c r="AH345" i="11"/>
  <c r="AH346" i="11"/>
  <c r="AH347" i="11"/>
  <c r="AH348" i="11"/>
  <c r="AH349" i="11"/>
  <c r="AH350" i="11"/>
  <c r="AH351" i="11"/>
  <c r="AH352" i="11"/>
  <c r="AH353" i="11"/>
  <c r="AH354" i="11"/>
  <c r="AH355" i="11"/>
  <c r="AH356" i="11"/>
  <c r="AH357" i="11"/>
  <c r="AH358" i="11"/>
  <c r="AH359" i="11"/>
  <c r="AH360" i="11"/>
  <c r="AH361" i="11"/>
  <c r="AH362" i="11"/>
  <c r="AH363" i="11"/>
  <c r="AH364" i="11"/>
  <c r="AH365" i="11"/>
  <c r="AH366" i="11"/>
  <c r="AH367" i="11"/>
  <c r="AH368" i="11"/>
  <c r="AH369" i="11"/>
  <c r="AH370" i="11"/>
  <c r="AH371" i="11"/>
  <c r="AH372" i="11"/>
  <c r="AH373" i="11"/>
  <c r="AH374" i="11"/>
  <c r="AH375" i="11"/>
  <c r="AH376" i="11"/>
  <c r="AH377" i="11"/>
  <c r="AH378" i="11"/>
  <c r="AH379" i="11"/>
  <c r="AH380" i="11"/>
  <c r="AH381" i="11"/>
  <c r="AH382" i="11"/>
  <c r="AH383" i="11"/>
  <c r="AH384" i="11"/>
  <c r="AH385" i="11"/>
  <c r="AH386" i="11"/>
  <c r="AH387" i="11"/>
  <c r="AH388" i="11"/>
  <c r="AH389" i="11"/>
  <c r="AH390" i="11"/>
  <c r="AH391" i="11"/>
  <c r="AH392" i="11"/>
  <c r="AH393" i="11"/>
  <c r="AH394" i="11"/>
  <c r="AH395" i="11"/>
  <c r="AH396" i="11"/>
  <c r="AH397" i="11"/>
  <c r="AH398" i="11"/>
  <c r="AH399" i="11"/>
  <c r="AH400" i="11"/>
  <c r="AH401" i="11"/>
  <c r="AH402" i="11"/>
  <c r="AH403" i="11"/>
  <c r="AH404" i="11"/>
  <c r="AH405" i="11"/>
  <c r="AH406" i="11"/>
  <c r="AH407" i="11"/>
  <c r="AH408" i="11"/>
  <c r="AH409" i="11"/>
  <c r="AH410" i="11"/>
  <c r="AH411" i="11"/>
  <c r="AH412" i="11"/>
  <c r="AH413" i="11"/>
  <c r="AH414" i="11"/>
  <c r="AH415" i="11"/>
  <c r="AH416" i="11"/>
  <c r="AH417" i="11"/>
  <c r="AH418" i="11"/>
  <c r="AH419" i="11"/>
  <c r="AH420" i="11"/>
  <c r="AH421" i="11"/>
  <c r="AH422" i="11"/>
  <c r="AH423" i="11"/>
  <c r="AH424" i="11"/>
  <c r="AH425" i="11"/>
  <c r="AH426" i="11"/>
  <c r="AH427" i="11"/>
  <c r="AH428" i="11"/>
  <c r="AH429" i="11"/>
  <c r="AH430" i="11"/>
  <c r="AH431" i="11"/>
  <c r="AH432" i="11"/>
  <c r="AH433" i="11"/>
  <c r="AH434" i="11"/>
  <c r="AH435" i="11"/>
  <c r="AH436" i="11"/>
  <c r="AH437" i="11"/>
  <c r="AH438" i="11"/>
  <c r="AH439" i="11"/>
  <c r="AH440" i="11"/>
  <c r="AH441" i="11"/>
  <c r="AH442" i="11"/>
  <c r="AH443" i="11"/>
  <c r="AH444" i="11"/>
  <c r="AH445" i="11"/>
  <c r="AH446" i="11"/>
  <c r="AH447" i="11"/>
  <c r="AH448" i="11"/>
  <c r="AH449" i="11"/>
  <c r="AH450" i="11"/>
  <c r="AQ2" i="11"/>
  <c r="AN2" i="11"/>
  <c r="AK2" i="11"/>
  <c r="AJ2" i="11"/>
  <c r="AI2" i="11"/>
  <c r="AH2" i="11"/>
  <c r="AO2" i="11"/>
  <c r="W3" i="11"/>
  <c r="W4" i="11"/>
  <c r="W5" i="11"/>
  <c r="W6" i="11"/>
  <c r="W7" i="11"/>
  <c r="W8" i="11"/>
  <c r="W9" i="11"/>
  <c r="W10" i="11"/>
  <c r="W11" i="11"/>
  <c r="W12" i="11"/>
  <c r="W13" i="11"/>
  <c r="W14" i="11"/>
  <c r="W15" i="11"/>
  <c r="W16" i="11"/>
  <c r="W17" i="11"/>
  <c r="W18" i="11"/>
  <c r="W19" i="11"/>
  <c r="W20" i="11"/>
  <c r="W21" i="11"/>
  <c r="W22" i="11"/>
  <c r="W23" i="11"/>
  <c r="W24" i="11"/>
  <c r="W25" i="11"/>
  <c r="W26" i="11"/>
  <c r="W27" i="11"/>
  <c r="W28" i="11"/>
  <c r="W29" i="11"/>
  <c r="W30" i="11"/>
  <c r="W31" i="11"/>
  <c r="W32" i="11"/>
  <c r="W33" i="11"/>
  <c r="W34" i="11"/>
  <c r="W35" i="11"/>
  <c r="W36" i="11"/>
  <c r="W37" i="11"/>
  <c r="W38" i="11"/>
  <c r="W39" i="11"/>
  <c r="W40" i="11"/>
  <c r="W41" i="11"/>
  <c r="W42" i="11"/>
  <c r="W43" i="11"/>
  <c r="W44" i="11"/>
  <c r="W45" i="11"/>
  <c r="W46" i="11"/>
  <c r="W47" i="11"/>
  <c r="W48" i="11"/>
  <c r="W49" i="11"/>
  <c r="W50" i="11"/>
  <c r="W51" i="11"/>
  <c r="W52" i="11"/>
  <c r="W53" i="11"/>
  <c r="W54" i="11"/>
  <c r="W55" i="11"/>
  <c r="W56" i="11"/>
  <c r="W57" i="11"/>
  <c r="W58" i="11"/>
  <c r="W59" i="11"/>
  <c r="W60" i="11"/>
  <c r="W61" i="11"/>
  <c r="W62" i="11"/>
  <c r="W63" i="11"/>
  <c r="W64" i="11"/>
  <c r="W65" i="11"/>
  <c r="W66" i="11"/>
  <c r="W67" i="11"/>
  <c r="W68" i="11"/>
  <c r="W69" i="11"/>
  <c r="W70" i="11"/>
  <c r="W71" i="11"/>
  <c r="W72" i="11"/>
  <c r="W73" i="11"/>
  <c r="W74" i="11"/>
  <c r="W75" i="11"/>
  <c r="W76" i="11"/>
  <c r="W77" i="11"/>
  <c r="W78" i="11"/>
  <c r="W79" i="11"/>
  <c r="W80" i="11"/>
  <c r="W81" i="11"/>
  <c r="W82" i="11"/>
  <c r="W83" i="11"/>
  <c r="W84" i="11"/>
  <c r="W85" i="11"/>
  <c r="W86" i="11"/>
  <c r="W87" i="11"/>
  <c r="W88" i="11"/>
  <c r="W89" i="11"/>
  <c r="W90" i="11"/>
  <c r="W91" i="11"/>
  <c r="W92" i="11"/>
  <c r="W93" i="11"/>
  <c r="W94" i="11"/>
  <c r="W95" i="11"/>
  <c r="W96" i="11"/>
  <c r="W97" i="11"/>
  <c r="W98" i="11"/>
  <c r="W99" i="11"/>
  <c r="W100" i="11"/>
  <c r="W101" i="11"/>
  <c r="W102" i="11"/>
  <c r="W103" i="11"/>
  <c r="W104" i="11"/>
  <c r="W105" i="11"/>
  <c r="W106" i="11"/>
  <c r="W107" i="11"/>
  <c r="W108" i="11"/>
  <c r="W109" i="11"/>
  <c r="W110" i="11"/>
  <c r="W111" i="11"/>
  <c r="W112" i="11"/>
  <c r="W113" i="11"/>
  <c r="W114" i="11"/>
  <c r="W115" i="11"/>
  <c r="W116" i="11"/>
  <c r="W117" i="11"/>
  <c r="W118" i="11"/>
  <c r="W119" i="11"/>
  <c r="W120" i="11"/>
  <c r="W121" i="11"/>
  <c r="W122" i="11"/>
  <c r="W123" i="11"/>
  <c r="W124" i="11"/>
  <c r="W125" i="11"/>
  <c r="W126" i="11"/>
  <c r="W127" i="11"/>
  <c r="W128" i="11"/>
  <c r="W129" i="11"/>
  <c r="W130" i="11"/>
  <c r="W131" i="11"/>
  <c r="W132" i="11"/>
  <c r="W133" i="11"/>
  <c r="W134" i="11"/>
  <c r="W135" i="11"/>
  <c r="W136" i="11"/>
  <c r="W137" i="11"/>
  <c r="W138" i="11"/>
  <c r="W139" i="11"/>
  <c r="W140" i="11"/>
  <c r="W141" i="11"/>
  <c r="W142" i="11"/>
  <c r="W143" i="11"/>
  <c r="W144" i="11"/>
  <c r="W145" i="11"/>
  <c r="W146" i="11"/>
  <c r="W147" i="11"/>
  <c r="W148" i="11"/>
  <c r="W149" i="11"/>
  <c r="W150" i="11"/>
  <c r="W151" i="11"/>
  <c r="W152" i="11"/>
  <c r="W153" i="11"/>
  <c r="W154" i="11"/>
  <c r="W155" i="11"/>
  <c r="W156" i="11"/>
  <c r="W157" i="11"/>
  <c r="W158" i="11"/>
  <c r="W159" i="11"/>
  <c r="W160" i="11"/>
  <c r="W161" i="11"/>
  <c r="W162" i="11"/>
  <c r="W163" i="11"/>
  <c r="W164" i="11"/>
  <c r="W165" i="11"/>
  <c r="W166" i="11"/>
  <c r="W167" i="11"/>
  <c r="W168" i="11"/>
  <c r="W169" i="11"/>
  <c r="W170" i="11"/>
  <c r="W171" i="11"/>
  <c r="W172" i="11"/>
  <c r="W173" i="11"/>
  <c r="W174" i="11"/>
  <c r="W175" i="11"/>
  <c r="W176" i="11"/>
  <c r="W177" i="11"/>
  <c r="W178" i="11"/>
  <c r="W179" i="11"/>
  <c r="W180" i="11"/>
  <c r="W181" i="11"/>
  <c r="W182" i="11"/>
  <c r="W183" i="11"/>
  <c r="W184" i="11"/>
  <c r="W185" i="11"/>
  <c r="W186" i="11"/>
  <c r="W187" i="11"/>
  <c r="W188" i="11"/>
  <c r="W189" i="11"/>
  <c r="W190" i="11"/>
  <c r="W191" i="11"/>
  <c r="W192" i="11"/>
  <c r="W193" i="11"/>
  <c r="W194" i="11"/>
  <c r="W195" i="11"/>
  <c r="W196" i="11"/>
  <c r="W197" i="11"/>
  <c r="W198" i="11"/>
  <c r="W199" i="11"/>
  <c r="W200" i="11"/>
  <c r="W201" i="11"/>
  <c r="W202" i="11"/>
  <c r="W203" i="11"/>
  <c r="W204" i="11"/>
  <c r="W205" i="11"/>
  <c r="W206" i="11"/>
  <c r="W207" i="11"/>
  <c r="W208" i="11"/>
  <c r="W209" i="11"/>
  <c r="W210" i="11"/>
  <c r="W211" i="11"/>
  <c r="W212" i="11"/>
  <c r="W213" i="11"/>
  <c r="W214" i="11"/>
  <c r="W215" i="11"/>
  <c r="W216" i="11"/>
  <c r="W217" i="11"/>
  <c r="W218" i="11"/>
  <c r="W219" i="11"/>
  <c r="W220" i="11"/>
  <c r="W221" i="11"/>
  <c r="W222" i="11"/>
  <c r="W223" i="11"/>
  <c r="W224" i="11"/>
  <c r="W225" i="11"/>
  <c r="W226" i="11"/>
  <c r="W227" i="11"/>
  <c r="W228" i="11"/>
  <c r="W229" i="11"/>
  <c r="W230" i="11"/>
  <c r="W231" i="11"/>
  <c r="W232" i="11"/>
  <c r="W233" i="11"/>
  <c r="W234" i="11"/>
  <c r="W235" i="11"/>
  <c r="W236" i="11"/>
  <c r="W237" i="11"/>
  <c r="W238" i="11"/>
  <c r="W239" i="11"/>
  <c r="W240" i="11"/>
  <c r="W241" i="11"/>
  <c r="W242" i="11"/>
  <c r="W243" i="11"/>
  <c r="W244" i="11"/>
  <c r="W245" i="11"/>
  <c r="W246" i="11"/>
  <c r="W247" i="11"/>
  <c r="W248" i="11"/>
  <c r="W249" i="11"/>
  <c r="W250" i="11"/>
  <c r="W251" i="11"/>
  <c r="W252" i="11"/>
  <c r="W253" i="11"/>
  <c r="W254" i="11"/>
  <c r="W255" i="11"/>
  <c r="W256" i="11"/>
  <c r="W257" i="11"/>
  <c r="W258" i="11"/>
  <c r="W259" i="11"/>
  <c r="W260" i="11"/>
  <c r="W261" i="11"/>
  <c r="W262" i="11"/>
  <c r="W263" i="11"/>
  <c r="W264" i="11"/>
  <c r="W265" i="11"/>
  <c r="W266" i="11"/>
  <c r="W267" i="11"/>
  <c r="W268" i="11"/>
  <c r="W269" i="11"/>
  <c r="W270" i="11"/>
  <c r="W271" i="11"/>
  <c r="W272" i="11"/>
  <c r="W273" i="11"/>
  <c r="W274" i="11"/>
  <c r="W275" i="11"/>
  <c r="W276" i="11"/>
  <c r="W277" i="11"/>
  <c r="W278" i="11"/>
  <c r="W279" i="11"/>
  <c r="W280" i="11"/>
  <c r="W281" i="11"/>
  <c r="W282" i="11"/>
  <c r="W283" i="11"/>
  <c r="W284" i="11"/>
  <c r="W285" i="11"/>
  <c r="W286" i="11"/>
  <c r="W287" i="11"/>
  <c r="W288" i="11"/>
  <c r="W289" i="11"/>
  <c r="W290" i="11"/>
  <c r="W291" i="11"/>
  <c r="W292" i="11"/>
  <c r="W293" i="11"/>
  <c r="W294" i="11"/>
  <c r="W295" i="11"/>
  <c r="W296" i="11"/>
  <c r="W297" i="11"/>
  <c r="W298" i="11"/>
  <c r="W299" i="11"/>
  <c r="W300" i="11"/>
  <c r="W301" i="11"/>
  <c r="W302" i="11"/>
  <c r="W303" i="11"/>
  <c r="W304" i="11"/>
  <c r="W305" i="11"/>
  <c r="W306" i="11"/>
  <c r="W307" i="11"/>
  <c r="W308" i="11"/>
  <c r="W309" i="11"/>
  <c r="W310" i="11"/>
  <c r="W311" i="11"/>
  <c r="W312" i="11"/>
  <c r="W313" i="11"/>
  <c r="W315" i="11"/>
  <c r="W316" i="11"/>
  <c r="W317" i="11"/>
  <c r="W318" i="11"/>
  <c r="W319" i="11"/>
  <c r="W320" i="11"/>
  <c r="W321" i="11"/>
  <c r="W322" i="11"/>
  <c r="W323" i="11"/>
  <c r="W324" i="11"/>
  <c r="W325" i="11"/>
  <c r="W326" i="11"/>
  <c r="W327" i="11"/>
  <c r="W328" i="11"/>
  <c r="W329" i="11"/>
  <c r="W330" i="11"/>
  <c r="W331" i="11"/>
  <c r="W332" i="11"/>
  <c r="W333" i="11"/>
  <c r="W334" i="11"/>
  <c r="W335" i="11"/>
  <c r="W336" i="11"/>
  <c r="W337" i="11"/>
  <c r="W338" i="11"/>
  <c r="W339" i="11"/>
  <c r="W340" i="11"/>
  <c r="W341" i="11"/>
  <c r="W342" i="11"/>
  <c r="W343" i="11"/>
  <c r="W344" i="11"/>
  <c r="W345" i="11"/>
  <c r="W346" i="11"/>
  <c r="W347" i="11"/>
  <c r="W348" i="11"/>
  <c r="W349" i="11"/>
  <c r="W350" i="11"/>
  <c r="W351" i="11"/>
  <c r="W352" i="11"/>
  <c r="W353" i="11"/>
  <c r="W354" i="11"/>
  <c r="W355" i="11"/>
  <c r="W356" i="11"/>
  <c r="W357" i="11"/>
  <c r="W358" i="11"/>
  <c r="W359" i="11"/>
  <c r="W360" i="11"/>
  <c r="W361" i="11"/>
  <c r="W362" i="11"/>
  <c r="W363" i="11"/>
  <c r="W364" i="11"/>
  <c r="W365" i="11"/>
  <c r="W366" i="11"/>
  <c r="W367" i="11"/>
  <c r="W368" i="11"/>
  <c r="W369" i="11"/>
  <c r="W370" i="11"/>
  <c r="W371" i="11"/>
  <c r="W372" i="11"/>
  <c r="W373" i="11"/>
  <c r="W374" i="11"/>
  <c r="W375" i="11"/>
  <c r="W376" i="11"/>
  <c r="W377" i="11"/>
  <c r="W378" i="11"/>
  <c r="W379" i="11"/>
  <c r="W380" i="11"/>
  <c r="W381" i="11"/>
  <c r="W382" i="11"/>
  <c r="W383" i="11"/>
  <c r="W384" i="11"/>
  <c r="W385" i="11"/>
  <c r="W386" i="11"/>
  <c r="W387" i="11"/>
  <c r="W388" i="11"/>
  <c r="W389" i="11"/>
  <c r="W390" i="11"/>
  <c r="W391" i="11"/>
  <c r="W392" i="11"/>
  <c r="W393" i="11"/>
  <c r="W394" i="11"/>
  <c r="W395" i="11"/>
  <c r="W396" i="11"/>
  <c r="W397" i="11"/>
  <c r="W398" i="11"/>
  <c r="W399" i="11"/>
  <c r="W400" i="11"/>
  <c r="W401" i="11"/>
  <c r="W402" i="11"/>
  <c r="W403" i="11"/>
  <c r="W404" i="11"/>
  <c r="W405" i="11"/>
  <c r="W406" i="11"/>
  <c r="W407" i="11"/>
  <c r="W408" i="11"/>
  <c r="W409" i="11"/>
  <c r="W410" i="11"/>
  <c r="W411" i="11"/>
  <c r="W412" i="11"/>
  <c r="W413" i="11"/>
  <c r="W414" i="11"/>
  <c r="W415" i="11"/>
  <c r="W416" i="11"/>
  <c r="W417" i="11"/>
  <c r="W418" i="11"/>
  <c r="W419" i="11"/>
  <c r="W420" i="11"/>
  <c r="W421" i="11"/>
  <c r="W422" i="11"/>
  <c r="W423" i="11"/>
  <c r="W424" i="11"/>
  <c r="W425" i="11"/>
  <c r="W426" i="11"/>
  <c r="W427" i="11"/>
  <c r="W428" i="11"/>
  <c r="W429" i="11"/>
  <c r="W430" i="11"/>
  <c r="W431" i="11"/>
  <c r="W432" i="11"/>
  <c r="W433" i="11"/>
  <c r="W434" i="11"/>
  <c r="W435" i="11"/>
  <c r="W436" i="11"/>
  <c r="W437" i="11"/>
  <c r="W438" i="11"/>
  <c r="W439" i="11"/>
  <c r="W440" i="11"/>
  <c r="W441" i="11"/>
  <c r="W442" i="11"/>
  <c r="W443" i="11"/>
  <c r="W444" i="11"/>
  <c r="W445" i="11"/>
  <c r="W446" i="11"/>
  <c r="W447" i="11"/>
  <c r="W448" i="11"/>
  <c r="W449" i="11"/>
  <c r="W450" i="11"/>
  <c r="V3" i="11"/>
  <c r="V4" i="11"/>
  <c r="V5" i="11"/>
  <c r="V6" i="11"/>
  <c r="V7" i="11"/>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V221" i="11"/>
  <c r="V222" i="11"/>
  <c r="V223" i="11"/>
  <c r="V224" i="11"/>
  <c r="V225" i="11"/>
  <c r="V226" i="11"/>
  <c r="V227" i="11"/>
  <c r="V228" i="11"/>
  <c r="V229" i="11"/>
  <c r="V230" i="11"/>
  <c r="V231" i="11"/>
  <c r="V232" i="11"/>
  <c r="V233" i="11"/>
  <c r="V234" i="11"/>
  <c r="V235" i="11"/>
  <c r="V236" i="11"/>
  <c r="V237" i="11"/>
  <c r="V238" i="11"/>
  <c r="V239" i="11"/>
  <c r="V240" i="11"/>
  <c r="V241" i="11"/>
  <c r="V242" i="11"/>
  <c r="V243" i="11"/>
  <c r="V244" i="11"/>
  <c r="V245" i="11"/>
  <c r="V246" i="11"/>
  <c r="V247" i="11"/>
  <c r="V248" i="11"/>
  <c r="V249" i="11"/>
  <c r="V250" i="11"/>
  <c r="V251" i="11"/>
  <c r="V252" i="11"/>
  <c r="V253" i="11"/>
  <c r="V254" i="11"/>
  <c r="V255" i="11"/>
  <c r="V256" i="11"/>
  <c r="V257" i="11"/>
  <c r="V258" i="11"/>
  <c r="V259" i="11"/>
  <c r="V260" i="11"/>
  <c r="V261" i="11"/>
  <c r="V262" i="11"/>
  <c r="V263" i="11"/>
  <c r="V264" i="11"/>
  <c r="V265" i="11"/>
  <c r="V266" i="11"/>
  <c r="V267" i="11"/>
  <c r="V268" i="11"/>
  <c r="V269" i="11"/>
  <c r="V270" i="11"/>
  <c r="V271" i="11"/>
  <c r="V272" i="11"/>
  <c r="V273" i="11"/>
  <c r="V274" i="11"/>
  <c r="V275" i="11"/>
  <c r="V276" i="11"/>
  <c r="V277" i="11"/>
  <c r="V278" i="11"/>
  <c r="V279" i="11"/>
  <c r="V280" i="11"/>
  <c r="V281" i="11"/>
  <c r="V282" i="11"/>
  <c r="V283" i="11"/>
  <c r="V284" i="11"/>
  <c r="V285" i="11"/>
  <c r="V286" i="11"/>
  <c r="V287" i="11"/>
  <c r="V288" i="11"/>
  <c r="V289" i="11"/>
  <c r="V290" i="11"/>
  <c r="V291" i="11"/>
  <c r="V292" i="11"/>
  <c r="V293" i="11"/>
  <c r="V294" i="11"/>
  <c r="V295" i="11"/>
  <c r="V296" i="11"/>
  <c r="V297" i="11"/>
  <c r="V298" i="11"/>
  <c r="V299" i="11"/>
  <c r="V300" i="11"/>
  <c r="V301" i="11"/>
  <c r="V302" i="11"/>
  <c r="V303" i="11"/>
  <c r="V304" i="11"/>
  <c r="V305" i="11"/>
  <c r="V306" i="11"/>
  <c r="V307" i="11"/>
  <c r="V308" i="11"/>
  <c r="V309" i="11"/>
  <c r="V310" i="11"/>
  <c r="V311" i="11"/>
  <c r="V312" i="11"/>
  <c r="V313" i="11"/>
  <c r="V315" i="11"/>
  <c r="V316" i="11"/>
  <c r="V317" i="11"/>
  <c r="V318" i="11"/>
  <c r="V319" i="11"/>
  <c r="V320" i="11"/>
  <c r="V321" i="11"/>
  <c r="V322" i="11"/>
  <c r="V323" i="11"/>
  <c r="V324" i="11"/>
  <c r="V325" i="11"/>
  <c r="V326" i="11"/>
  <c r="V327" i="11"/>
  <c r="V328" i="11"/>
  <c r="V329" i="11"/>
  <c r="V330" i="11"/>
  <c r="V331" i="11"/>
  <c r="V332" i="11"/>
  <c r="V333" i="11"/>
  <c r="V334" i="11"/>
  <c r="V335" i="11"/>
  <c r="V336" i="11"/>
  <c r="V337" i="11"/>
  <c r="V338" i="11"/>
  <c r="V339" i="11"/>
  <c r="V340" i="11"/>
  <c r="V341" i="11"/>
  <c r="V342" i="11"/>
  <c r="V343" i="11"/>
  <c r="V344" i="11"/>
  <c r="V345" i="11"/>
  <c r="V346" i="11"/>
  <c r="V347" i="11"/>
  <c r="V348" i="11"/>
  <c r="V349" i="11"/>
  <c r="V350" i="11"/>
  <c r="V351" i="11"/>
  <c r="V352" i="11"/>
  <c r="V353" i="11"/>
  <c r="V354" i="11"/>
  <c r="V355" i="11"/>
  <c r="V356" i="11"/>
  <c r="V357" i="11"/>
  <c r="V358" i="11"/>
  <c r="V359" i="11"/>
  <c r="V360" i="11"/>
  <c r="V361" i="11"/>
  <c r="V362" i="11"/>
  <c r="V363" i="11"/>
  <c r="V364" i="11"/>
  <c r="V365" i="11"/>
  <c r="V366" i="11"/>
  <c r="V367" i="11"/>
  <c r="V368" i="11"/>
  <c r="V369" i="11"/>
  <c r="V370" i="11"/>
  <c r="V371" i="11"/>
  <c r="V372" i="11"/>
  <c r="V373" i="11"/>
  <c r="V374" i="11"/>
  <c r="V375" i="11"/>
  <c r="V376" i="11"/>
  <c r="V377" i="11"/>
  <c r="V378" i="11"/>
  <c r="V379" i="11"/>
  <c r="V380" i="11"/>
  <c r="V381" i="11"/>
  <c r="V382" i="11"/>
  <c r="V383" i="11"/>
  <c r="V384" i="11"/>
  <c r="V385" i="11"/>
  <c r="V386" i="11"/>
  <c r="V387" i="11"/>
  <c r="V388" i="11"/>
  <c r="V389" i="11"/>
  <c r="V390" i="11"/>
  <c r="V391" i="11"/>
  <c r="V392" i="11"/>
  <c r="V393" i="11"/>
  <c r="V394" i="11"/>
  <c r="V395" i="11"/>
  <c r="V396" i="11"/>
  <c r="V397" i="11"/>
  <c r="V398" i="11"/>
  <c r="V399" i="11"/>
  <c r="V400" i="11"/>
  <c r="V401" i="11"/>
  <c r="V402" i="11"/>
  <c r="V403" i="11"/>
  <c r="V404" i="11"/>
  <c r="V405" i="11"/>
  <c r="V406" i="11"/>
  <c r="V407" i="11"/>
  <c r="V408" i="11"/>
  <c r="V409" i="11"/>
  <c r="V410" i="11"/>
  <c r="V411" i="11"/>
  <c r="V412" i="11"/>
  <c r="V413" i="11"/>
  <c r="V414" i="11"/>
  <c r="V415" i="11"/>
  <c r="V416" i="11"/>
  <c r="V417" i="11"/>
  <c r="V418" i="11"/>
  <c r="V419" i="11"/>
  <c r="V420" i="11"/>
  <c r="V421" i="11"/>
  <c r="V422" i="11"/>
  <c r="V423" i="11"/>
  <c r="V424" i="11"/>
  <c r="V425" i="11"/>
  <c r="V426" i="11"/>
  <c r="V427" i="11"/>
  <c r="V428" i="11"/>
  <c r="V429" i="11"/>
  <c r="V430" i="11"/>
  <c r="V431" i="11"/>
  <c r="V432" i="11"/>
  <c r="V433" i="11"/>
  <c r="V434" i="11"/>
  <c r="V435" i="11"/>
  <c r="V436" i="11"/>
  <c r="V437" i="11"/>
  <c r="V438" i="11"/>
  <c r="V439" i="11"/>
  <c r="V440" i="11"/>
  <c r="V441" i="11"/>
  <c r="V442" i="11"/>
  <c r="V443" i="11"/>
  <c r="V444" i="11"/>
  <c r="V445" i="11"/>
  <c r="V446" i="11"/>
  <c r="V447" i="11"/>
  <c r="V448" i="11"/>
  <c r="V449" i="11"/>
  <c r="V450" i="11"/>
  <c r="W2" i="11"/>
  <c r="V2" i="11"/>
  <c r="R3" i="1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P3" i="11"/>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P301" i="11"/>
  <c r="P302" i="11"/>
  <c r="P303" i="11"/>
  <c r="P304" i="11"/>
  <c r="P305" i="11"/>
  <c r="P306" i="11"/>
  <c r="P307" i="11"/>
  <c r="P308" i="11"/>
  <c r="P309" i="11"/>
  <c r="P310" i="11"/>
  <c r="P311" i="11"/>
  <c r="P312" i="11"/>
  <c r="P313" i="11"/>
  <c r="P315" i="11"/>
  <c r="P316" i="11"/>
  <c r="P317" i="11"/>
  <c r="P318" i="11"/>
  <c r="P319" i="11"/>
  <c r="P320" i="11"/>
  <c r="P321" i="11"/>
  <c r="P322" i="11"/>
  <c r="P323" i="11"/>
  <c r="P324" i="11"/>
  <c r="P325" i="11"/>
  <c r="P326" i="11"/>
  <c r="P327" i="11"/>
  <c r="P328" i="11"/>
  <c r="P329" i="11"/>
  <c r="P330" i="11"/>
  <c r="P331" i="11"/>
  <c r="P332" i="11"/>
  <c r="P333" i="11"/>
  <c r="P334" i="11"/>
  <c r="P335" i="11"/>
  <c r="P336" i="11"/>
  <c r="P337" i="11"/>
  <c r="P338" i="11"/>
  <c r="P339" i="11"/>
  <c r="P340" i="11"/>
  <c r="P341" i="11"/>
  <c r="P342" i="11"/>
  <c r="P343" i="11"/>
  <c r="P344" i="11"/>
  <c r="P345" i="11"/>
  <c r="P346" i="11"/>
  <c r="P347" i="11"/>
  <c r="P348" i="11"/>
  <c r="P349" i="11"/>
  <c r="P350" i="11"/>
  <c r="P351" i="11"/>
  <c r="P352" i="11"/>
  <c r="P353" i="11"/>
  <c r="P354" i="11"/>
  <c r="P355" i="11"/>
  <c r="P356" i="11"/>
  <c r="P357" i="11"/>
  <c r="P358" i="11"/>
  <c r="P359" i="11"/>
  <c r="P360" i="11"/>
  <c r="P361" i="11"/>
  <c r="P362" i="11"/>
  <c r="P363" i="11"/>
  <c r="P364" i="11"/>
  <c r="P365" i="11"/>
  <c r="P366" i="11"/>
  <c r="P367" i="11"/>
  <c r="P368" i="11"/>
  <c r="P369" i="11"/>
  <c r="P370" i="11"/>
  <c r="P371" i="11"/>
  <c r="P372" i="11"/>
  <c r="P373" i="11"/>
  <c r="P374" i="11"/>
  <c r="P375" i="11"/>
  <c r="P376" i="11"/>
  <c r="P377" i="11"/>
  <c r="P378" i="11"/>
  <c r="P379" i="11"/>
  <c r="P380" i="11"/>
  <c r="P381" i="11"/>
  <c r="P382" i="11"/>
  <c r="P383" i="11"/>
  <c r="P384" i="11"/>
  <c r="P385" i="11"/>
  <c r="P386" i="11"/>
  <c r="P387" i="11"/>
  <c r="P388" i="11"/>
  <c r="P389" i="11"/>
  <c r="P390" i="11"/>
  <c r="P391" i="11"/>
  <c r="P392" i="11"/>
  <c r="P393" i="11"/>
  <c r="P394" i="11"/>
  <c r="P395" i="11"/>
  <c r="P396" i="11"/>
  <c r="P397" i="11"/>
  <c r="P398" i="11"/>
  <c r="P399" i="11"/>
  <c r="P400" i="11"/>
  <c r="P401" i="11"/>
  <c r="P402" i="11"/>
  <c r="P403" i="11"/>
  <c r="P404" i="11"/>
  <c r="P405" i="11"/>
  <c r="P406" i="11"/>
  <c r="P407" i="11"/>
  <c r="P408" i="11"/>
  <c r="P409" i="11"/>
  <c r="P410" i="11"/>
  <c r="P411" i="11"/>
  <c r="P412" i="11"/>
  <c r="P413" i="11"/>
  <c r="P414" i="11"/>
  <c r="P415" i="11"/>
  <c r="P416" i="11"/>
  <c r="P417" i="11"/>
  <c r="P418" i="11"/>
  <c r="P419" i="11"/>
  <c r="P420" i="11"/>
  <c r="P421" i="11"/>
  <c r="P422" i="11"/>
  <c r="P423" i="11"/>
  <c r="P424" i="11"/>
  <c r="P425" i="11"/>
  <c r="P426" i="11"/>
  <c r="P427" i="11"/>
  <c r="P428" i="11"/>
  <c r="P429" i="11"/>
  <c r="P430" i="11"/>
  <c r="P431" i="11"/>
  <c r="P432" i="11"/>
  <c r="P433" i="11"/>
  <c r="P434" i="11"/>
  <c r="P435" i="11"/>
  <c r="P436" i="11"/>
  <c r="P437" i="11"/>
  <c r="P438" i="11"/>
  <c r="P439" i="11"/>
  <c r="P440" i="11"/>
  <c r="P441" i="11"/>
  <c r="P442" i="11"/>
  <c r="P443" i="11"/>
  <c r="P444" i="11"/>
  <c r="P445" i="11"/>
  <c r="P446" i="11"/>
  <c r="P447" i="11"/>
  <c r="P448" i="11"/>
  <c r="P449" i="11"/>
  <c r="P450" i="11"/>
  <c r="R2" i="11"/>
  <c r="P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2" i="11"/>
  <c r="AQ2" i="10"/>
  <c r="AQ6" i="10"/>
  <c r="AQ9" i="10"/>
  <c r="AQ10" i="10"/>
  <c r="AQ11" i="10"/>
  <c r="AQ15" i="10"/>
  <c r="AQ16" i="10"/>
  <c r="AQ17" i="10"/>
  <c r="AQ18" i="10"/>
  <c r="AQ19" i="10"/>
  <c r="AQ20" i="10"/>
  <c r="AQ21" i="10"/>
  <c r="AQ27" i="10"/>
  <c r="AQ28" i="10"/>
  <c r="AQ29" i="10"/>
  <c r="AQ30" i="10"/>
  <c r="AQ31" i="10"/>
  <c r="AQ32" i="10"/>
  <c r="AQ33" i="10"/>
  <c r="AQ34" i="10"/>
  <c r="AQ35" i="10"/>
  <c r="AQ36" i="10"/>
  <c r="AQ37" i="10"/>
  <c r="AO2" i="10"/>
  <c r="AO6" i="10"/>
  <c r="AO9" i="10"/>
  <c r="AO10" i="10"/>
  <c r="AO11" i="10"/>
  <c r="AO15" i="10"/>
  <c r="AO16" i="10"/>
  <c r="AO17" i="10"/>
  <c r="AO18" i="10"/>
  <c r="AO19" i="10"/>
  <c r="AO20" i="10"/>
  <c r="AO21" i="10"/>
  <c r="AO27" i="10"/>
  <c r="AO28" i="10"/>
  <c r="AO29" i="10"/>
  <c r="AO30" i="10"/>
  <c r="AO31" i="10"/>
  <c r="AO32" i="10"/>
  <c r="AO33" i="10"/>
  <c r="AO34" i="10"/>
  <c r="AO35" i="10"/>
  <c r="AO36" i="10"/>
  <c r="AO37" i="10"/>
  <c r="AN2" i="10"/>
  <c r="AN6" i="10"/>
  <c r="AN9" i="10"/>
  <c r="AN10" i="10"/>
  <c r="AN11" i="10"/>
  <c r="AN15" i="10"/>
  <c r="AN16" i="10"/>
  <c r="AN17" i="10"/>
  <c r="AN18" i="10"/>
  <c r="AN19" i="10"/>
  <c r="AN20" i="10"/>
  <c r="AN21" i="10"/>
  <c r="AN27" i="10"/>
  <c r="AN28" i="10"/>
  <c r="AN29" i="10"/>
  <c r="AN30" i="10"/>
  <c r="AN31" i="10"/>
  <c r="AN32" i="10"/>
  <c r="AN33" i="10"/>
  <c r="AN34" i="10"/>
  <c r="AN35" i="10"/>
  <c r="AN36" i="10"/>
  <c r="AN37" i="10"/>
  <c r="AK2" i="10"/>
  <c r="AK6" i="10"/>
  <c r="AK9" i="10"/>
  <c r="AK10" i="10"/>
  <c r="AK11" i="10"/>
  <c r="AK15" i="10"/>
  <c r="AK16" i="10"/>
  <c r="AK17" i="10"/>
  <c r="AK18" i="10"/>
  <c r="AK19" i="10"/>
  <c r="AK20" i="10"/>
  <c r="AK21" i="10"/>
  <c r="AK27" i="10"/>
  <c r="AK28" i="10"/>
  <c r="AK29" i="10"/>
  <c r="AK30" i="10"/>
  <c r="AK31" i="10"/>
  <c r="AK32" i="10"/>
  <c r="AK33" i="10"/>
  <c r="AK34" i="10"/>
  <c r="AK35" i="10"/>
  <c r="AK36" i="10"/>
  <c r="AK37" i="10"/>
  <c r="AJ2" i="10"/>
  <c r="AJ6" i="10"/>
  <c r="AJ9" i="10"/>
  <c r="AJ10" i="10"/>
  <c r="AJ11" i="10"/>
  <c r="AJ15" i="10"/>
  <c r="AJ16" i="10"/>
  <c r="AJ17" i="10"/>
  <c r="AJ18" i="10"/>
  <c r="AJ19" i="10"/>
  <c r="AJ20" i="10"/>
  <c r="AJ21" i="10"/>
  <c r="AJ27" i="10"/>
  <c r="AJ28" i="10"/>
  <c r="AJ29" i="10"/>
  <c r="AJ30" i="10"/>
  <c r="AJ31" i="10"/>
  <c r="AJ32" i="10"/>
  <c r="AJ33" i="10"/>
  <c r="AJ34" i="10"/>
  <c r="AJ35" i="10"/>
  <c r="AJ36" i="10"/>
  <c r="AJ37" i="10"/>
  <c r="AI2" i="10"/>
  <c r="AI6" i="10"/>
  <c r="AI9" i="10"/>
  <c r="AI10" i="10"/>
  <c r="AI11" i="10"/>
  <c r="AI15" i="10"/>
  <c r="AI16" i="10"/>
  <c r="AI17" i="10"/>
  <c r="AI18" i="10"/>
  <c r="AI19" i="10"/>
  <c r="AI20" i="10"/>
  <c r="AI21" i="10"/>
  <c r="AI27" i="10"/>
  <c r="AI28" i="10"/>
  <c r="AI29" i="10"/>
  <c r="AI30" i="10"/>
  <c r="AI31" i="10"/>
  <c r="AI32" i="10"/>
  <c r="AI33" i="10"/>
  <c r="AI34" i="10"/>
  <c r="AI35" i="10"/>
  <c r="AI36" i="10"/>
  <c r="AI37" i="10"/>
  <c r="AH2" i="10"/>
  <c r="AH6" i="10"/>
  <c r="AH9" i="10"/>
  <c r="AH10" i="10"/>
  <c r="AH11" i="10"/>
  <c r="AH15" i="10"/>
  <c r="AH16" i="10"/>
  <c r="AH17" i="10"/>
  <c r="AH18" i="10"/>
  <c r="AH19" i="10"/>
  <c r="AH20" i="10"/>
  <c r="AH21" i="10"/>
  <c r="AH27" i="10"/>
  <c r="AH28" i="10"/>
  <c r="AH29" i="10"/>
  <c r="AH30" i="10"/>
  <c r="AH31" i="10"/>
  <c r="AH32" i="10"/>
  <c r="AH33" i="10"/>
  <c r="AH34" i="10"/>
  <c r="AH35" i="10"/>
  <c r="AH36" i="10"/>
  <c r="AH37" i="10"/>
  <c r="W2" i="10"/>
  <c r="W6" i="10"/>
  <c r="W9" i="10"/>
  <c r="W10" i="10"/>
  <c r="W11" i="10"/>
  <c r="W15" i="10"/>
  <c r="W16" i="10"/>
  <c r="W17" i="10"/>
  <c r="W18" i="10"/>
  <c r="W19" i="10"/>
  <c r="W20" i="10"/>
  <c r="W21" i="10"/>
  <c r="W27" i="10"/>
  <c r="W28" i="10"/>
  <c r="W29" i="10"/>
  <c r="W30" i="10"/>
  <c r="W31" i="10"/>
  <c r="W32" i="10"/>
  <c r="W33" i="10"/>
  <c r="W34" i="10"/>
  <c r="W35" i="10"/>
  <c r="W36" i="10"/>
  <c r="W37" i="10"/>
  <c r="V2" i="10"/>
  <c r="V6" i="10"/>
  <c r="V9" i="10"/>
  <c r="V10" i="10"/>
  <c r="V11" i="10"/>
  <c r="V15" i="10"/>
  <c r="V16" i="10"/>
  <c r="V17" i="10"/>
  <c r="V18" i="10"/>
  <c r="V19" i="10"/>
  <c r="V20" i="10"/>
  <c r="V21" i="10"/>
  <c r="V27" i="10"/>
  <c r="V28" i="10"/>
  <c r="V29" i="10"/>
  <c r="V30" i="10"/>
  <c r="V31" i="10"/>
  <c r="V32" i="10"/>
  <c r="V33" i="10"/>
  <c r="V34" i="10"/>
  <c r="V35" i="10"/>
  <c r="V36" i="10"/>
  <c r="V37" i="10"/>
  <c r="R2" i="10"/>
  <c r="R6" i="10"/>
  <c r="R9" i="10"/>
  <c r="R10" i="10"/>
  <c r="R11" i="10"/>
  <c r="R15" i="10"/>
  <c r="R16" i="10"/>
  <c r="R17" i="10"/>
  <c r="R18" i="10"/>
  <c r="R19" i="10"/>
  <c r="R20" i="10"/>
  <c r="R21" i="10"/>
  <c r="R27" i="10"/>
  <c r="R28" i="10"/>
  <c r="R29" i="10"/>
  <c r="R30" i="10"/>
  <c r="R31" i="10"/>
  <c r="R32" i="10"/>
  <c r="R33" i="10"/>
  <c r="R34" i="10"/>
  <c r="R35" i="10"/>
  <c r="R36" i="10"/>
  <c r="R37" i="10"/>
  <c r="P2" i="10"/>
  <c r="P6" i="10"/>
  <c r="P9" i="10"/>
  <c r="P10" i="10"/>
  <c r="P11" i="10"/>
  <c r="P15" i="10"/>
  <c r="P16" i="10"/>
  <c r="P17" i="10"/>
  <c r="P18" i="10"/>
  <c r="P19" i="10"/>
  <c r="P20" i="10"/>
  <c r="P21" i="10"/>
  <c r="P27" i="10"/>
  <c r="P28" i="10"/>
  <c r="P29" i="10"/>
  <c r="P30" i="10"/>
  <c r="P31" i="10"/>
  <c r="P32" i="10"/>
  <c r="P33" i="10"/>
  <c r="P34" i="10"/>
  <c r="P35" i="10"/>
  <c r="P36" i="10"/>
  <c r="P37" i="10"/>
  <c r="A2" i="10"/>
  <c r="A6" i="10"/>
  <c r="A9" i="10"/>
  <c r="A10" i="10"/>
  <c r="A11" i="10"/>
  <c r="A15" i="10"/>
  <c r="A16" i="10"/>
  <c r="A17" i="10"/>
  <c r="A18" i="10"/>
  <c r="A19" i="10"/>
  <c r="A20" i="10"/>
  <c r="A21" i="10"/>
  <c r="A27" i="10"/>
  <c r="A28" i="10"/>
  <c r="A29" i="10"/>
  <c r="A30" i="10"/>
  <c r="A31" i="10"/>
  <c r="A32" i="10"/>
  <c r="A33" i="10"/>
  <c r="A34" i="10"/>
  <c r="A35" i="10"/>
  <c r="A36" i="10"/>
  <c r="A37" i="10"/>
  <c r="AQ3" i="8"/>
  <c r="AQ4" i="8"/>
  <c r="AQ5" i="8"/>
  <c r="AQ8" i="8"/>
  <c r="AQ9" i="8"/>
  <c r="AQ10" i="8"/>
  <c r="AQ11" i="8"/>
  <c r="AQ14" i="8"/>
  <c r="AQ15" i="8"/>
  <c r="AQ16" i="8"/>
  <c r="AQ17" i="8"/>
  <c r="AQ18" i="8"/>
  <c r="AQ19" i="8"/>
  <c r="AQ20" i="8"/>
  <c r="AQ21" i="8"/>
  <c r="AQ22" i="8"/>
  <c r="AQ23" i="8"/>
  <c r="AQ24" i="8"/>
  <c r="AQ25" i="8"/>
  <c r="AQ26" i="8"/>
  <c r="AQ27" i="8"/>
  <c r="AQ28" i="8"/>
  <c r="AQ29" i="8"/>
  <c r="AQ30" i="8"/>
  <c r="AQ31" i="8"/>
  <c r="AQ32" i="8"/>
  <c r="AQ33" i="8"/>
  <c r="AQ34" i="8"/>
  <c r="AQ35" i="8"/>
  <c r="AQ36" i="8"/>
  <c r="AQ37" i="8"/>
  <c r="AQ38" i="8"/>
  <c r="AQ39" i="8"/>
  <c r="AQ40" i="8"/>
  <c r="AQ41" i="8"/>
  <c r="AQ42" i="8"/>
  <c r="AQ43" i="8"/>
  <c r="AQ44" i="8"/>
  <c r="AQ45" i="8"/>
  <c r="AQ46" i="8"/>
  <c r="AQ47" i="8"/>
  <c r="AQ48" i="8"/>
  <c r="AQ49" i="8"/>
  <c r="AQ50" i="8"/>
  <c r="AQ51" i="8"/>
  <c r="AQ52" i="8"/>
  <c r="AQ53" i="8"/>
  <c r="AQ54" i="8"/>
  <c r="AQ55" i="8"/>
  <c r="AQ56" i="8"/>
  <c r="AQ57" i="8"/>
  <c r="AQ58" i="8"/>
  <c r="AQ59" i="8"/>
  <c r="AQ60" i="8"/>
  <c r="AQ61" i="8"/>
  <c r="AQ62" i="8"/>
  <c r="AQ63" i="8"/>
  <c r="AQ64" i="8"/>
  <c r="AQ65" i="8"/>
  <c r="AQ66" i="8"/>
  <c r="AQ67" i="8"/>
  <c r="AQ68" i="8"/>
  <c r="AQ69" i="8"/>
  <c r="AQ70" i="8"/>
  <c r="AQ71" i="8"/>
  <c r="AQ72" i="8"/>
  <c r="AQ73" i="8"/>
  <c r="AQ74" i="8"/>
  <c r="AQ75" i="8"/>
  <c r="AQ76" i="8"/>
  <c r="AQ77" i="8"/>
  <c r="AQ78" i="8"/>
  <c r="AQ79" i="8"/>
  <c r="AQ80" i="8"/>
  <c r="AQ81" i="8"/>
  <c r="AQ82" i="8"/>
  <c r="AQ83" i="8"/>
  <c r="AQ84" i="8"/>
  <c r="AQ85" i="8"/>
  <c r="AQ86" i="8"/>
  <c r="AQ87" i="8"/>
  <c r="AQ88" i="8"/>
  <c r="AQ89" i="8"/>
  <c r="AQ90" i="8"/>
  <c r="AQ91" i="8"/>
  <c r="AQ92" i="8"/>
  <c r="AQ93" i="8"/>
  <c r="AQ94" i="8"/>
  <c r="AQ95" i="8"/>
  <c r="AQ96" i="8"/>
  <c r="AQ97" i="8"/>
  <c r="AQ98" i="8"/>
  <c r="AQ102" i="8"/>
  <c r="AQ103" i="8"/>
  <c r="AQ104" i="8"/>
  <c r="AQ105" i="8"/>
  <c r="AO3" i="8"/>
  <c r="AO4" i="8"/>
  <c r="AO5" i="8"/>
  <c r="AO8" i="8"/>
  <c r="AO9" i="8"/>
  <c r="AO10" i="8"/>
  <c r="AO11" i="8"/>
  <c r="AO14" i="8"/>
  <c r="AO15" i="8"/>
  <c r="AO16" i="8"/>
  <c r="AO17" i="8"/>
  <c r="AO18" i="8"/>
  <c r="AO19" i="8"/>
  <c r="AO20" i="8"/>
  <c r="AO21" i="8"/>
  <c r="AO22" i="8"/>
  <c r="AO23" i="8"/>
  <c r="AO24" i="8"/>
  <c r="AO25" i="8"/>
  <c r="AO26" i="8"/>
  <c r="AO27" i="8"/>
  <c r="AO28" i="8"/>
  <c r="AO29" i="8"/>
  <c r="AO30" i="8"/>
  <c r="AO31" i="8"/>
  <c r="AO32" i="8"/>
  <c r="AO33" i="8"/>
  <c r="AO34" i="8"/>
  <c r="AO35" i="8"/>
  <c r="AO36" i="8"/>
  <c r="AO37" i="8"/>
  <c r="AO38" i="8"/>
  <c r="AO39" i="8"/>
  <c r="AO40" i="8"/>
  <c r="AO41" i="8"/>
  <c r="AO42" i="8"/>
  <c r="AO43" i="8"/>
  <c r="AO44" i="8"/>
  <c r="AO45" i="8"/>
  <c r="AO46" i="8"/>
  <c r="AO47" i="8"/>
  <c r="AO48" i="8"/>
  <c r="AO49" i="8"/>
  <c r="AO50" i="8"/>
  <c r="AO51" i="8"/>
  <c r="AO52" i="8"/>
  <c r="AO53" i="8"/>
  <c r="AO54" i="8"/>
  <c r="AO55" i="8"/>
  <c r="AO56" i="8"/>
  <c r="AO57" i="8"/>
  <c r="AO58" i="8"/>
  <c r="AO59" i="8"/>
  <c r="AO60" i="8"/>
  <c r="AO61" i="8"/>
  <c r="AO62" i="8"/>
  <c r="AO63" i="8"/>
  <c r="AO64" i="8"/>
  <c r="AO65" i="8"/>
  <c r="AO66" i="8"/>
  <c r="AO67" i="8"/>
  <c r="AO68" i="8"/>
  <c r="AO69" i="8"/>
  <c r="AO70" i="8"/>
  <c r="AO71" i="8"/>
  <c r="AO72" i="8"/>
  <c r="AO73" i="8"/>
  <c r="AO74" i="8"/>
  <c r="AO75" i="8"/>
  <c r="AO76" i="8"/>
  <c r="AO77" i="8"/>
  <c r="AO78" i="8"/>
  <c r="AO79" i="8"/>
  <c r="AO80" i="8"/>
  <c r="AO81" i="8"/>
  <c r="AO82" i="8"/>
  <c r="AO83" i="8"/>
  <c r="AO84" i="8"/>
  <c r="AO85" i="8"/>
  <c r="AO86" i="8"/>
  <c r="AO87" i="8"/>
  <c r="AO88" i="8"/>
  <c r="AO89" i="8"/>
  <c r="AO90" i="8"/>
  <c r="AO91" i="8"/>
  <c r="AO92" i="8"/>
  <c r="AO93" i="8"/>
  <c r="AO94" i="8"/>
  <c r="AO95" i="8"/>
  <c r="AO96" i="8"/>
  <c r="AO97" i="8"/>
  <c r="AO98" i="8"/>
  <c r="AO102" i="8"/>
  <c r="AO103" i="8"/>
  <c r="AO104" i="8"/>
  <c r="AO105" i="8"/>
  <c r="AN3" i="8"/>
  <c r="AN4" i="8"/>
  <c r="AN5" i="8"/>
  <c r="AN14" i="8"/>
  <c r="AN15" i="8"/>
  <c r="AN16" i="8"/>
  <c r="AN17" i="8"/>
  <c r="AN18" i="8"/>
  <c r="AN19" i="8"/>
  <c r="AN20" i="8"/>
  <c r="AN21" i="8"/>
  <c r="AN22" i="8"/>
  <c r="AN23" i="8"/>
  <c r="AN24" i="8"/>
  <c r="AN25" i="8"/>
  <c r="AN26" i="8"/>
  <c r="AN27" i="8"/>
  <c r="AN28" i="8"/>
  <c r="AN29" i="8"/>
  <c r="AN30" i="8"/>
  <c r="AN31" i="8"/>
  <c r="AN32" i="8"/>
  <c r="AN33" i="8"/>
  <c r="AN34" i="8"/>
  <c r="AN35" i="8"/>
  <c r="AN36" i="8"/>
  <c r="AN37" i="8"/>
  <c r="AN38" i="8"/>
  <c r="AN39" i="8"/>
  <c r="AN40" i="8"/>
  <c r="AN41" i="8"/>
  <c r="AN42" i="8"/>
  <c r="AN43" i="8"/>
  <c r="AN44" i="8"/>
  <c r="AN45" i="8"/>
  <c r="AN46" i="8"/>
  <c r="AN47" i="8"/>
  <c r="AN48" i="8"/>
  <c r="AN49" i="8"/>
  <c r="AN50" i="8"/>
  <c r="AN51" i="8"/>
  <c r="AN52" i="8"/>
  <c r="AN53" i="8"/>
  <c r="AN54" i="8"/>
  <c r="AN55" i="8"/>
  <c r="AN56" i="8"/>
  <c r="AN57" i="8"/>
  <c r="AN58" i="8"/>
  <c r="AN59" i="8"/>
  <c r="AN60" i="8"/>
  <c r="AN61" i="8"/>
  <c r="AN62" i="8"/>
  <c r="AN63" i="8"/>
  <c r="AN64" i="8"/>
  <c r="AN65" i="8"/>
  <c r="AN66" i="8"/>
  <c r="AN67" i="8"/>
  <c r="AN68" i="8"/>
  <c r="AN69" i="8"/>
  <c r="AN70" i="8"/>
  <c r="AN71" i="8"/>
  <c r="AN72" i="8"/>
  <c r="AN73" i="8"/>
  <c r="AN74" i="8"/>
  <c r="AN75" i="8"/>
  <c r="AN76" i="8"/>
  <c r="AN77" i="8"/>
  <c r="AN78" i="8"/>
  <c r="AN79" i="8"/>
  <c r="AN80" i="8"/>
  <c r="AN81" i="8"/>
  <c r="AN82" i="8"/>
  <c r="AN83" i="8"/>
  <c r="AN84" i="8"/>
  <c r="AN85" i="8"/>
  <c r="AN86" i="8"/>
  <c r="AN87" i="8"/>
  <c r="AN88" i="8"/>
  <c r="AN89" i="8"/>
  <c r="AN90" i="8"/>
  <c r="AN91" i="8"/>
  <c r="AN92" i="8"/>
  <c r="AN93" i="8"/>
  <c r="AN94" i="8"/>
  <c r="AN95" i="8"/>
  <c r="AN96" i="8"/>
  <c r="AN97" i="8"/>
  <c r="AN98" i="8"/>
  <c r="AN102" i="8"/>
  <c r="AN103" i="8"/>
  <c r="AN104" i="8"/>
  <c r="AN105" i="8"/>
  <c r="AK3" i="8"/>
  <c r="AK4" i="8"/>
  <c r="AK5" i="8"/>
  <c r="AK8" i="8"/>
  <c r="AK9" i="8"/>
  <c r="AK10" i="8"/>
  <c r="AK11" i="8"/>
  <c r="AK14" i="8"/>
  <c r="AK15" i="8"/>
  <c r="AK16" i="8"/>
  <c r="AK17" i="8"/>
  <c r="AK18" i="8"/>
  <c r="AK19" i="8"/>
  <c r="AK20" i="8"/>
  <c r="AK21" i="8"/>
  <c r="AK22" i="8"/>
  <c r="AK23" i="8"/>
  <c r="AK24" i="8"/>
  <c r="AK25" i="8"/>
  <c r="AK26" i="8"/>
  <c r="AK27" i="8"/>
  <c r="AK28" i="8"/>
  <c r="AK29" i="8"/>
  <c r="AK30" i="8"/>
  <c r="AK31" i="8"/>
  <c r="AK32" i="8"/>
  <c r="AK33" i="8"/>
  <c r="AK34" i="8"/>
  <c r="AK35" i="8"/>
  <c r="AK36" i="8"/>
  <c r="AK37" i="8"/>
  <c r="AK38" i="8"/>
  <c r="AK39" i="8"/>
  <c r="AK40" i="8"/>
  <c r="AK41" i="8"/>
  <c r="AK42" i="8"/>
  <c r="AK43" i="8"/>
  <c r="AK44" i="8"/>
  <c r="AK45" i="8"/>
  <c r="AK46" i="8"/>
  <c r="AK47" i="8"/>
  <c r="AK48" i="8"/>
  <c r="AK49" i="8"/>
  <c r="AK50" i="8"/>
  <c r="AK51" i="8"/>
  <c r="AK52" i="8"/>
  <c r="AK53" i="8"/>
  <c r="AK54" i="8"/>
  <c r="AK55" i="8"/>
  <c r="AK56" i="8"/>
  <c r="AK57" i="8"/>
  <c r="AK58" i="8"/>
  <c r="AK59" i="8"/>
  <c r="AK60" i="8"/>
  <c r="AK61" i="8"/>
  <c r="AK62" i="8"/>
  <c r="AK63" i="8"/>
  <c r="AK64" i="8"/>
  <c r="AK65" i="8"/>
  <c r="AK66" i="8"/>
  <c r="AK67" i="8"/>
  <c r="AK68" i="8"/>
  <c r="AK69" i="8"/>
  <c r="AK70" i="8"/>
  <c r="AK71" i="8"/>
  <c r="AK72" i="8"/>
  <c r="AK73" i="8"/>
  <c r="AK74" i="8"/>
  <c r="AK75" i="8"/>
  <c r="AK76" i="8"/>
  <c r="AK77" i="8"/>
  <c r="AK78" i="8"/>
  <c r="AK79" i="8"/>
  <c r="AK80" i="8"/>
  <c r="AK81" i="8"/>
  <c r="AK82" i="8"/>
  <c r="AK83" i="8"/>
  <c r="AK84" i="8"/>
  <c r="AK85" i="8"/>
  <c r="AK86" i="8"/>
  <c r="AK87" i="8"/>
  <c r="AK88" i="8"/>
  <c r="AK89" i="8"/>
  <c r="AK90" i="8"/>
  <c r="AK91" i="8"/>
  <c r="AK92" i="8"/>
  <c r="AK93" i="8"/>
  <c r="AK94" i="8"/>
  <c r="AK95" i="8"/>
  <c r="AK96" i="8"/>
  <c r="AK97" i="8"/>
  <c r="AK98" i="8"/>
  <c r="AK102" i="8"/>
  <c r="AK103" i="8"/>
  <c r="AK104" i="8"/>
  <c r="AK105" i="8"/>
  <c r="AJ3" i="8"/>
  <c r="AJ4" i="8"/>
  <c r="AJ5" i="8"/>
  <c r="AJ8" i="8"/>
  <c r="AJ9" i="8"/>
  <c r="AJ10" i="8"/>
  <c r="AJ11" i="8"/>
  <c r="AJ14" i="8"/>
  <c r="AJ15" i="8"/>
  <c r="AJ16" i="8"/>
  <c r="AJ17" i="8"/>
  <c r="AJ18" i="8"/>
  <c r="AJ19" i="8"/>
  <c r="AJ20" i="8"/>
  <c r="AJ21" i="8"/>
  <c r="AJ22" i="8"/>
  <c r="AJ23" i="8"/>
  <c r="AJ24" i="8"/>
  <c r="AJ25" i="8"/>
  <c r="AJ26" i="8"/>
  <c r="AJ27" i="8"/>
  <c r="AJ28" i="8"/>
  <c r="AJ29" i="8"/>
  <c r="AJ30" i="8"/>
  <c r="AJ31" i="8"/>
  <c r="AJ32" i="8"/>
  <c r="AJ33" i="8"/>
  <c r="AJ34" i="8"/>
  <c r="AJ35" i="8"/>
  <c r="AJ36" i="8"/>
  <c r="AJ37" i="8"/>
  <c r="AJ38" i="8"/>
  <c r="AJ39" i="8"/>
  <c r="AJ40" i="8"/>
  <c r="AJ41" i="8"/>
  <c r="AJ42" i="8"/>
  <c r="AJ43" i="8"/>
  <c r="AJ44" i="8"/>
  <c r="AJ45" i="8"/>
  <c r="AJ46" i="8"/>
  <c r="AJ47" i="8"/>
  <c r="AJ48" i="8"/>
  <c r="AJ49" i="8"/>
  <c r="AJ50" i="8"/>
  <c r="AJ51" i="8"/>
  <c r="AJ52" i="8"/>
  <c r="AJ53" i="8"/>
  <c r="AJ54" i="8"/>
  <c r="AJ55" i="8"/>
  <c r="AJ56" i="8"/>
  <c r="AJ57" i="8"/>
  <c r="AJ58" i="8"/>
  <c r="AJ59" i="8"/>
  <c r="AJ60" i="8"/>
  <c r="AJ61" i="8"/>
  <c r="AJ62" i="8"/>
  <c r="AJ63" i="8"/>
  <c r="AJ64" i="8"/>
  <c r="AJ65" i="8"/>
  <c r="AJ66" i="8"/>
  <c r="AJ67" i="8"/>
  <c r="AJ68" i="8"/>
  <c r="AJ69" i="8"/>
  <c r="AJ70" i="8"/>
  <c r="AJ71" i="8"/>
  <c r="AJ72" i="8"/>
  <c r="AJ73" i="8"/>
  <c r="AJ74" i="8"/>
  <c r="AJ75" i="8"/>
  <c r="AJ76" i="8"/>
  <c r="AJ77" i="8"/>
  <c r="AJ78" i="8"/>
  <c r="AJ79" i="8"/>
  <c r="AJ80" i="8"/>
  <c r="AJ81" i="8"/>
  <c r="AJ82" i="8"/>
  <c r="AJ83" i="8"/>
  <c r="AJ84" i="8"/>
  <c r="AJ85" i="8"/>
  <c r="AJ86" i="8"/>
  <c r="AJ87" i="8"/>
  <c r="AJ88" i="8"/>
  <c r="AJ89" i="8"/>
  <c r="AJ90" i="8"/>
  <c r="AJ91" i="8"/>
  <c r="AJ92" i="8"/>
  <c r="AJ93" i="8"/>
  <c r="AJ94" i="8"/>
  <c r="AJ95" i="8"/>
  <c r="AJ96" i="8"/>
  <c r="AJ97" i="8"/>
  <c r="AJ98" i="8"/>
  <c r="AJ102" i="8"/>
  <c r="AJ103" i="8"/>
  <c r="AJ104" i="8"/>
  <c r="AJ105" i="8"/>
  <c r="AI3" i="8"/>
  <c r="AI4" i="8"/>
  <c r="AI5" i="8"/>
  <c r="AI8" i="8"/>
  <c r="AI9" i="8"/>
  <c r="AI10" i="8"/>
  <c r="AI11"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I69" i="8"/>
  <c r="AI70" i="8"/>
  <c r="AI71" i="8"/>
  <c r="AI72" i="8"/>
  <c r="AI73" i="8"/>
  <c r="AI74" i="8"/>
  <c r="AI75" i="8"/>
  <c r="AI76" i="8"/>
  <c r="AI77" i="8"/>
  <c r="AI78" i="8"/>
  <c r="AI79" i="8"/>
  <c r="AI80" i="8"/>
  <c r="AI81" i="8"/>
  <c r="AI82" i="8"/>
  <c r="AI83" i="8"/>
  <c r="AI84" i="8"/>
  <c r="AI85" i="8"/>
  <c r="AI86" i="8"/>
  <c r="AI87" i="8"/>
  <c r="AI88" i="8"/>
  <c r="AI89" i="8"/>
  <c r="AI90" i="8"/>
  <c r="AI91" i="8"/>
  <c r="AI92" i="8"/>
  <c r="AI93" i="8"/>
  <c r="AI94" i="8"/>
  <c r="AI95" i="8"/>
  <c r="AI96" i="8"/>
  <c r="AI97" i="8"/>
  <c r="AI98" i="8"/>
  <c r="AI102" i="8"/>
  <c r="AI103" i="8"/>
  <c r="AI104" i="8"/>
  <c r="AI105" i="8"/>
  <c r="AH3" i="8"/>
  <c r="AH4" i="8"/>
  <c r="AH5" i="8"/>
  <c r="AH8" i="8"/>
  <c r="AH9" i="8"/>
  <c r="AH10" i="8"/>
  <c r="AH11" i="8"/>
  <c r="AH14" i="8"/>
  <c r="AH15" i="8"/>
  <c r="AH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H63" i="8"/>
  <c r="AH64" i="8"/>
  <c r="AH65" i="8"/>
  <c r="AH66" i="8"/>
  <c r="AH67" i="8"/>
  <c r="AH68" i="8"/>
  <c r="AH69" i="8"/>
  <c r="AH70" i="8"/>
  <c r="AH71" i="8"/>
  <c r="AH72" i="8"/>
  <c r="AH73" i="8"/>
  <c r="AH74" i="8"/>
  <c r="AH75" i="8"/>
  <c r="AH76" i="8"/>
  <c r="AH77" i="8"/>
  <c r="AH78" i="8"/>
  <c r="AH79" i="8"/>
  <c r="AH80" i="8"/>
  <c r="AH81" i="8"/>
  <c r="AH82" i="8"/>
  <c r="AH83" i="8"/>
  <c r="AH84" i="8"/>
  <c r="AH85" i="8"/>
  <c r="AH86" i="8"/>
  <c r="AH87" i="8"/>
  <c r="AH88" i="8"/>
  <c r="AH89" i="8"/>
  <c r="AH90" i="8"/>
  <c r="AH91" i="8"/>
  <c r="AH92" i="8"/>
  <c r="AH93" i="8"/>
  <c r="AH94" i="8"/>
  <c r="AH95" i="8"/>
  <c r="AH96" i="8"/>
  <c r="AH97" i="8"/>
  <c r="AH98" i="8"/>
  <c r="AH102" i="8"/>
  <c r="AH103" i="8"/>
  <c r="AH104" i="8"/>
  <c r="AH105" i="8"/>
  <c r="AQ2" i="8"/>
  <c r="AN2" i="8"/>
  <c r="AK2" i="8"/>
  <c r="AJ2" i="8"/>
  <c r="AI2" i="8"/>
  <c r="AH2" i="8"/>
  <c r="AO2" i="8"/>
  <c r="W3" i="8"/>
  <c r="W4" i="8"/>
  <c r="W5" i="8"/>
  <c r="W8" i="8"/>
  <c r="W9" i="8"/>
  <c r="W10" i="8"/>
  <c r="W11" i="8"/>
  <c r="W14" i="8"/>
  <c r="W15" i="8"/>
  <c r="W16" i="8"/>
  <c r="W17" i="8"/>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56" i="8"/>
  <c r="W57" i="8"/>
  <c r="W58" i="8"/>
  <c r="W59" i="8"/>
  <c r="W60" i="8"/>
  <c r="W61" i="8"/>
  <c r="W62" i="8"/>
  <c r="W63" i="8"/>
  <c r="W64" i="8"/>
  <c r="W65" i="8"/>
  <c r="W66" i="8"/>
  <c r="W67" i="8"/>
  <c r="W68" i="8"/>
  <c r="W69" i="8"/>
  <c r="W70" i="8"/>
  <c r="W71" i="8"/>
  <c r="W72" i="8"/>
  <c r="W73" i="8"/>
  <c r="W74" i="8"/>
  <c r="W75" i="8"/>
  <c r="W76" i="8"/>
  <c r="W77" i="8"/>
  <c r="W78" i="8"/>
  <c r="W79" i="8"/>
  <c r="W80" i="8"/>
  <c r="W81" i="8"/>
  <c r="W82" i="8"/>
  <c r="W83" i="8"/>
  <c r="W84" i="8"/>
  <c r="W85" i="8"/>
  <c r="W86" i="8"/>
  <c r="W87" i="8"/>
  <c r="W88" i="8"/>
  <c r="W89" i="8"/>
  <c r="W90" i="8"/>
  <c r="W91" i="8"/>
  <c r="W92" i="8"/>
  <c r="W93" i="8"/>
  <c r="W94" i="8"/>
  <c r="W95" i="8"/>
  <c r="W96" i="8"/>
  <c r="W97" i="8"/>
  <c r="W98" i="8"/>
  <c r="W102" i="8"/>
  <c r="W103" i="8"/>
  <c r="W104" i="8"/>
  <c r="W105" i="8"/>
  <c r="V3" i="8"/>
  <c r="V4" i="8"/>
  <c r="V5" i="8"/>
  <c r="V8" i="8"/>
  <c r="V9" i="8"/>
  <c r="V10" i="8"/>
  <c r="V11"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102" i="8"/>
  <c r="V103" i="8"/>
  <c r="V104" i="8"/>
  <c r="V105" i="8"/>
  <c r="W2" i="8"/>
  <c r="V2" i="8"/>
  <c r="P3" i="8"/>
  <c r="P4" i="8"/>
  <c r="P5" i="8"/>
  <c r="P8" i="8"/>
  <c r="P9" i="8"/>
  <c r="P10" i="8"/>
  <c r="P11"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102" i="8"/>
  <c r="P103" i="8"/>
  <c r="P104" i="8"/>
  <c r="P105" i="8"/>
  <c r="R3" i="8"/>
  <c r="R4" i="8"/>
  <c r="R5" i="8"/>
  <c r="R8" i="8"/>
  <c r="R9" i="8"/>
  <c r="R10" i="8"/>
  <c r="R11"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102" i="8"/>
  <c r="R103" i="8"/>
  <c r="R104" i="8"/>
  <c r="R105" i="8"/>
  <c r="R2" i="8"/>
  <c r="P2" i="8"/>
  <c r="A3" i="8"/>
  <c r="A4" i="8"/>
  <c r="A5" i="8"/>
  <c r="A8" i="8"/>
  <c r="A9" i="8"/>
  <c r="A10" i="8"/>
  <c r="A11"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102" i="8"/>
  <c r="A103" i="8"/>
  <c r="A104" i="8"/>
  <c r="A105" i="8"/>
  <c r="A2" i="8"/>
  <c r="AQ3" i="13"/>
  <c r="AQ4" i="13"/>
  <c r="AQ5" i="13"/>
  <c r="AQ6" i="13"/>
  <c r="AQ7" i="13"/>
  <c r="AQ8" i="13"/>
  <c r="AQ9" i="13"/>
  <c r="AQ10" i="13"/>
  <c r="AQ11" i="13"/>
  <c r="AQ12" i="13"/>
  <c r="AQ17" i="13"/>
  <c r="AQ13" i="13"/>
  <c r="AQ15" i="13"/>
  <c r="AO3" i="13"/>
  <c r="AO4" i="13"/>
  <c r="AO5" i="13"/>
  <c r="AO6" i="13"/>
  <c r="AO7" i="13"/>
  <c r="AO8" i="13"/>
  <c r="AO9" i="13"/>
  <c r="AO10" i="13"/>
  <c r="AO11" i="13"/>
  <c r="AO12" i="13"/>
  <c r="AO17" i="13"/>
  <c r="AO13" i="13"/>
  <c r="AO15" i="13"/>
  <c r="AN3" i="13"/>
  <c r="AN4" i="13"/>
  <c r="AN5" i="13"/>
  <c r="AN6" i="13"/>
  <c r="AN7" i="13"/>
  <c r="AN8" i="13"/>
  <c r="AN9" i="13"/>
  <c r="AN10" i="13"/>
  <c r="AN11" i="13"/>
  <c r="AN12" i="13"/>
  <c r="AN17" i="13"/>
  <c r="AN13" i="13"/>
  <c r="AN15" i="13"/>
  <c r="AK3" i="13"/>
  <c r="AK4" i="13"/>
  <c r="AK5" i="13"/>
  <c r="AK6" i="13"/>
  <c r="AK7" i="13"/>
  <c r="AK8" i="13"/>
  <c r="AK9" i="13"/>
  <c r="AK10" i="13"/>
  <c r="AK11" i="13"/>
  <c r="AK12" i="13"/>
  <c r="AK17" i="13"/>
  <c r="AK13" i="13"/>
  <c r="AK15" i="13"/>
  <c r="AJ3" i="13"/>
  <c r="AJ4" i="13"/>
  <c r="AJ5" i="13"/>
  <c r="AJ6" i="13"/>
  <c r="AJ7" i="13"/>
  <c r="AJ8" i="13"/>
  <c r="AJ9" i="13"/>
  <c r="AJ10" i="13"/>
  <c r="AJ11" i="13"/>
  <c r="AJ12" i="13"/>
  <c r="AJ17" i="13"/>
  <c r="AJ13" i="13"/>
  <c r="AJ15" i="13"/>
  <c r="AI3" i="13"/>
  <c r="AI4" i="13"/>
  <c r="AI5" i="13"/>
  <c r="AI6" i="13"/>
  <c r="AI7" i="13"/>
  <c r="AI8" i="13"/>
  <c r="AI9" i="13"/>
  <c r="AI10" i="13"/>
  <c r="AI11" i="13"/>
  <c r="AI12" i="13"/>
  <c r="AI17" i="13"/>
  <c r="AI13" i="13"/>
  <c r="AI15" i="13"/>
  <c r="AH3" i="13"/>
  <c r="AH4" i="13"/>
  <c r="AH5" i="13"/>
  <c r="AH6" i="13"/>
  <c r="AH7" i="13"/>
  <c r="AH8" i="13"/>
  <c r="AH9" i="13"/>
  <c r="AH10" i="13"/>
  <c r="AH11" i="13"/>
  <c r="AH12" i="13"/>
  <c r="AH17" i="13"/>
  <c r="AH13" i="13"/>
  <c r="AH15" i="13"/>
  <c r="AQ2" i="13"/>
  <c r="AN2" i="13"/>
  <c r="AK2" i="13"/>
  <c r="AJ2" i="13"/>
  <c r="AI2" i="13"/>
  <c r="AH2" i="13"/>
  <c r="AO2" i="13"/>
  <c r="W3" i="13"/>
  <c r="W4" i="13"/>
  <c r="W5" i="13"/>
  <c r="W6" i="13"/>
  <c r="W7" i="13"/>
  <c r="W8" i="13"/>
  <c r="W9" i="13"/>
  <c r="W10" i="13"/>
  <c r="W11" i="13"/>
  <c r="W12" i="13"/>
  <c r="W17" i="13"/>
  <c r="W13" i="13"/>
  <c r="W15" i="13"/>
  <c r="V3" i="13"/>
  <c r="V4" i="13"/>
  <c r="V5" i="13"/>
  <c r="V6" i="13"/>
  <c r="V7" i="13"/>
  <c r="V8" i="13"/>
  <c r="V9" i="13"/>
  <c r="V10" i="13"/>
  <c r="V11" i="13"/>
  <c r="V12" i="13"/>
  <c r="V17" i="13"/>
  <c r="V13" i="13"/>
  <c r="V15" i="13"/>
  <c r="W2" i="13"/>
  <c r="V2" i="13"/>
  <c r="R3" i="13"/>
  <c r="R4" i="13"/>
  <c r="R5" i="13"/>
  <c r="R6" i="13"/>
  <c r="R7" i="13"/>
  <c r="R8" i="13"/>
  <c r="R9" i="13"/>
  <c r="R10" i="13"/>
  <c r="R11" i="13"/>
  <c r="R12" i="13"/>
  <c r="R17" i="13"/>
  <c r="R13" i="13"/>
  <c r="R15" i="13"/>
  <c r="R2" i="13"/>
  <c r="N3" i="13"/>
  <c r="N4" i="13"/>
  <c r="N5" i="13"/>
  <c r="N6" i="13"/>
  <c r="N7" i="13"/>
  <c r="N8" i="13"/>
  <c r="N9" i="13"/>
  <c r="N10" i="13"/>
  <c r="N11" i="13"/>
  <c r="N12" i="13"/>
  <c r="N13" i="13"/>
  <c r="P3" i="13"/>
  <c r="P4" i="13"/>
  <c r="P5" i="13"/>
  <c r="P6" i="13"/>
  <c r="P7" i="13"/>
  <c r="P8" i="13"/>
  <c r="P9" i="13"/>
  <c r="P10" i="13"/>
  <c r="P11" i="13"/>
  <c r="P12" i="13"/>
  <c r="P17" i="13"/>
  <c r="P13" i="13"/>
  <c r="P15" i="13"/>
  <c r="P2" i="13"/>
  <c r="N2" i="13"/>
  <c r="A3" i="13"/>
  <c r="A4" i="13"/>
  <c r="A5" i="13"/>
  <c r="A6" i="13"/>
  <c r="A7" i="13"/>
  <c r="A8" i="13"/>
  <c r="A9" i="13"/>
  <c r="A10" i="13"/>
  <c r="A11" i="13"/>
  <c r="A12" i="13"/>
  <c r="A17" i="13"/>
  <c r="A13" i="13"/>
  <c r="A15" i="13"/>
  <c r="A2" i="13"/>
  <c r="B4" i="15" l="1"/>
  <c r="AC50" i="5" l="1"/>
  <c r="B50" i="5"/>
  <c r="AC30" i="9"/>
  <c r="AC31" i="9"/>
  <c r="AC34" i="9"/>
  <c r="AC32" i="9"/>
  <c r="AC35" i="9"/>
  <c r="AC29" i="9"/>
  <c r="AC28" i="9"/>
  <c r="AC36" i="9"/>
  <c r="AC37" i="9"/>
  <c r="AC38" i="9"/>
  <c r="AC39" i="9"/>
  <c r="AC141" i="9"/>
  <c r="AC142" i="9"/>
  <c r="AC143" i="9"/>
  <c r="AC146" i="9"/>
  <c r="AC147" i="9"/>
  <c r="AC148" i="9"/>
  <c r="AC152" i="9"/>
  <c r="AC153" i="9"/>
  <c r="AC154" i="9"/>
  <c r="AC155" i="9"/>
  <c r="AC159" i="9"/>
  <c r="AC160" i="9"/>
  <c r="AC161" i="9"/>
  <c r="AC162" i="9"/>
  <c r="AC163" i="9"/>
  <c r="AC164" i="9"/>
  <c r="B30" i="9"/>
  <c r="B31" i="9"/>
  <c r="B34" i="9"/>
  <c r="B32" i="9"/>
  <c r="B35" i="9"/>
  <c r="B29" i="9"/>
  <c r="B28" i="9"/>
  <c r="B36" i="9"/>
  <c r="B37" i="9"/>
  <c r="B38" i="9"/>
  <c r="B39" i="9"/>
  <c r="B141" i="9"/>
  <c r="B142" i="9"/>
  <c r="B143" i="9"/>
  <c r="B146" i="9"/>
  <c r="B147" i="9"/>
  <c r="B148" i="9"/>
  <c r="B152" i="9"/>
  <c r="B153" i="9"/>
  <c r="B154" i="9"/>
  <c r="B155" i="9"/>
  <c r="B159" i="9"/>
  <c r="B160" i="9"/>
  <c r="B161" i="9"/>
  <c r="B162" i="9"/>
  <c r="B163" i="9"/>
  <c r="B164" i="9"/>
  <c r="AC32" i="16"/>
  <c r="AC31" i="16"/>
  <c r="B32" i="16"/>
  <c r="B31" i="16"/>
  <c r="B43" i="16"/>
  <c r="B42" i="16"/>
  <c r="B27" i="4" l="1"/>
  <c r="AC27" i="4"/>
  <c r="B3" i="14"/>
  <c r="B2" i="14"/>
  <c r="AC3" i="14"/>
  <c r="AC2" i="14"/>
  <c r="AC6" i="10"/>
  <c r="AC9" i="10"/>
  <c r="AC10" i="10"/>
  <c r="AC11" i="10"/>
  <c r="AC15" i="10"/>
  <c r="AC16" i="10"/>
  <c r="AC17" i="10"/>
  <c r="AC18" i="10"/>
  <c r="AC19" i="10"/>
  <c r="AC20" i="10"/>
  <c r="AC21" i="10"/>
  <c r="AC28" i="10"/>
  <c r="AC29" i="10"/>
  <c r="AC30" i="10"/>
  <c r="AC31" i="10"/>
  <c r="AC32" i="10"/>
  <c r="AC33" i="10"/>
  <c r="AC34" i="10"/>
  <c r="AC35" i="10"/>
  <c r="AC36" i="10"/>
  <c r="AC37" i="10"/>
  <c r="AC2" i="10"/>
  <c r="AC27" i="10"/>
  <c r="B27" i="10" l="1"/>
  <c r="B2" i="10"/>
  <c r="B37" i="10" l="1"/>
  <c r="B36" i="10"/>
  <c r="B35" i="10"/>
  <c r="B34" i="10"/>
  <c r="B33" i="10"/>
  <c r="B32" i="10"/>
  <c r="B31" i="10"/>
  <c r="B30" i="10"/>
  <c r="B29" i="10"/>
  <c r="B28" i="10"/>
  <c r="B21" i="10"/>
  <c r="B20" i="10"/>
  <c r="B19" i="10"/>
  <c r="B18" i="10"/>
  <c r="B17" i="10"/>
  <c r="B16" i="10"/>
  <c r="B15" i="10"/>
  <c r="B11" i="10"/>
  <c r="B10" i="10"/>
  <c r="B9" i="10"/>
  <c r="B6" i="10"/>
  <c r="AC2" i="5" l="1"/>
  <c r="AC3" i="5"/>
  <c r="AC5" i="5"/>
  <c r="AC23" i="5"/>
  <c r="AC31" i="5"/>
  <c r="AC41" i="5"/>
  <c r="AC42" i="5"/>
  <c r="AC43" i="5"/>
  <c r="AC44" i="5"/>
  <c r="AC45" i="5"/>
  <c r="AC46" i="5"/>
  <c r="AC47" i="5"/>
  <c r="AC49" i="5"/>
  <c r="AC51" i="5"/>
  <c r="AC52" i="5"/>
  <c r="AC53" i="5"/>
  <c r="AC54" i="5"/>
  <c r="AC55" i="5"/>
  <c r="AC56" i="5"/>
  <c r="AC57" i="5"/>
  <c r="AC58" i="5"/>
  <c r="AC59" i="5"/>
  <c r="AC60" i="5"/>
  <c r="AC61" i="5"/>
  <c r="AC62" i="5"/>
  <c r="AC63" i="5"/>
  <c r="AC64" i="5"/>
  <c r="AC65" i="5"/>
  <c r="AC66" i="5"/>
  <c r="AC67" i="5"/>
  <c r="AC68" i="5"/>
  <c r="AC69" i="5"/>
  <c r="AC70" i="5"/>
  <c r="AC71" i="5"/>
  <c r="AC72" i="5"/>
  <c r="AC73"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48" i="5"/>
  <c r="AC16" i="16"/>
  <c r="AC17" i="16"/>
  <c r="AC18" i="16"/>
  <c r="AC19" i="16"/>
  <c r="AC20" i="16"/>
  <c r="AC21" i="16"/>
  <c r="AC22" i="16"/>
  <c r="AC23" i="16"/>
  <c r="AC24" i="16"/>
  <c r="AC25" i="16"/>
  <c r="AC26" i="16"/>
  <c r="AC27" i="16"/>
  <c r="AC28" i="16"/>
  <c r="AC29" i="16"/>
  <c r="AC30" i="16"/>
  <c r="AC34" i="16"/>
  <c r="AC35" i="16"/>
  <c r="AC36" i="16"/>
  <c r="AC37" i="16"/>
  <c r="AC38" i="16"/>
  <c r="AC15" i="16"/>
  <c r="AC14" i="16"/>
  <c r="AC41" i="16"/>
  <c r="B48" i="5"/>
  <c r="B41" i="16"/>
  <c r="AC15" i="14"/>
  <c r="AC14" i="14"/>
  <c r="AC6" i="14"/>
  <c r="AC10" i="14"/>
  <c r="AC12" i="14"/>
  <c r="AC13" i="14"/>
  <c r="B13" i="14"/>
  <c r="B12" i="14"/>
  <c r="AC2" i="4"/>
  <c r="AC3" i="4"/>
  <c r="AC4" i="4"/>
  <c r="AC5" i="4"/>
  <c r="AC6" i="4"/>
  <c r="AC7" i="4"/>
  <c r="AC8" i="4"/>
  <c r="AC10" i="4"/>
  <c r="AC11" i="4"/>
  <c r="AC12" i="4"/>
  <c r="AC13" i="4"/>
  <c r="AC14" i="4"/>
  <c r="AC15" i="4"/>
  <c r="AC16" i="4"/>
  <c r="AC17" i="4"/>
  <c r="AC18" i="4"/>
  <c r="AC19" i="4"/>
  <c r="AC20" i="4"/>
  <c r="AC21" i="4"/>
  <c r="AC22" i="4"/>
  <c r="AC23" i="4"/>
  <c r="AC24" i="4"/>
  <c r="AC25" i="4"/>
  <c r="AC9" i="4"/>
  <c r="AC26" i="4"/>
  <c r="B26" i="4"/>
  <c r="AC2" i="13"/>
  <c r="AC3" i="13"/>
  <c r="AC4" i="13"/>
  <c r="AC5" i="13"/>
  <c r="AC6" i="13"/>
  <c r="AC7" i="13"/>
  <c r="AC10" i="13"/>
  <c r="AC11" i="13"/>
  <c r="AC8" i="13"/>
  <c r="AC9" i="13"/>
  <c r="AC17" i="13"/>
  <c r="AC12" i="13"/>
  <c r="AC13" i="13"/>
  <c r="AC15" i="13"/>
  <c r="B15" i="13"/>
  <c r="B13" i="13"/>
  <c r="B12" i="16"/>
  <c r="B14" i="16"/>
  <c r="B8" i="15"/>
  <c r="B9" i="15"/>
  <c r="B149" i="9" l="1"/>
  <c r="AC149" i="9"/>
  <c r="B6" i="14" l="1"/>
  <c r="B10" i="14"/>
  <c r="B14" i="14"/>
  <c r="B15" i="14"/>
  <c r="B150" i="9"/>
  <c r="B151" i="9"/>
  <c r="B144" i="9"/>
  <c r="B145" i="9"/>
  <c r="B157" i="9"/>
  <c r="B158" i="9"/>
  <c r="B156" i="9"/>
  <c r="B139" i="9"/>
  <c r="B140" i="9"/>
  <c r="AC150" i="9"/>
  <c r="AC151" i="9"/>
  <c r="AC144" i="9"/>
  <c r="AC145" i="9"/>
  <c r="AC157" i="9"/>
  <c r="AC158" i="9"/>
  <c r="AC156" i="9"/>
  <c r="AC139" i="9"/>
  <c r="AC140" i="9"/>
  <c r="B12" i="13"/>
  <c r="B17" i="13"/>
  <c r="B10" i="13"/>
  <c r="B11" i="13"/>
  <c r="B8" i="13"/>
  <c r="B9" i="13"/>
  <c r="AC2" i="17"/>
  <c r="AC3" i="17"/>
  <c r="B9" i="4"/>
  <c r="B7" i="16"/>
  <c r="B15" i="16"/>
  <c r="B3" i="17"/>
  <c r="B2" i="17"/>
  <c r="B38" i="16"/>
  <c r="B37" i="16"/>
  <c r="B36" i="16"/>
  <c r="B35" i="16"/>
  <c r="B34" i="16"/>
  <c r="B30" i="16"/>
  <c r="B29" i="16"/>
  <c r="B28" i="16"/>
  <c r="B27" i="16"/>
  <c r="B26" i="16"/>
  <c r="B25" i="16"/>
  <c r="B24" i="16"/>
  <c r="B23" i="16"/>
  <c r="B22" i="16"/>
  <c r="B21" i="16"/>
  <c r="B20" i="16"/>
  <c r="B19" i="16"/>
  <c r="B18" i="16"/>
  <c r="B17" i="16"/>
  <c r="B16" i="16"/>
  <c r="B7" i="13"/>
  <c r="B6" i="13"/>
  <c r="B5" i="13"/>
  <c r="B4" i="13"/>
  <c r="B3" i="13"/>
  <c r="B2" i="13"/>
  <c r="B5" i="15"/>
  <c r="B3" i="15"/>
  <c r="B93" i="8" l="1"/>
  <c r="B92" i="8"/>
  <c r="B90" i="8"/>
  <c r="B91" i="8"/>
  <c r="AC93" i="8"/>
  <c r="AC92" i="8"/>
  <c r="AC90" i="8"/>
  <c r="AC91" i="8"/>
  <c r="AC3" i="9" l="1"/>
  <c r="AC4" i="9"/>
  <c r="AC12" i="9"/>
  <c r="AC13" i="9"/>
  <c r="AC14" i="9"/>
  <c r="AC8" i="9"/>
  <c r="AC9" i="9"/>
  <c r="AC10" i="9"/>
  <c r="AC11" i="9"/>
  <c r="AC70" i="9"/>
  <c r="AC71" i="9"/>
  <c r="AC72" i="9"/>
  <c r="AC73" i="9"/>
  <c r="AC74" i="9"/>
  <c r="AC75" i="9"/>
  <c r="AC76" i="9"/>
  <c r="AC77" i="9"/>
  <c r="AC78" i="9"/>
  <c r="AC79" i="9"/>
  <c r="AC80" i="9"/>
  <c r="AC81" i="9"/>
  <c r="AC82" i="9"/>
  <c r="AC83" i="9"/>
  <c r="AC84" i="9"/>
  <c r="AC85" i="9"/>
  <c r="AC86" i="9"/>
  <c r="AC87" i="9"/>
  <c r="AC88" i="9"/>
  <c r="AC89" i="9"/>
  <c r="AC90" i="9"/>
  <c r="AC91" i="9"/>
  <c r="AC122" i="9"/>
  <c r="AC123" i="9"/>
  <c r="AC124" i="9"/>
  <c r="AC125" i="9"/>
  <c r="AC126" i="9"/>
  <c r="AC127" i="9"/>
  <c r="AC130" i="9"/>
  <c r="AC131" i="9"/>
  <c r="AC134" i="9"/>
  <c r="AC135" i="9"/>
  <c r="AC24" i="9"/>
  <c r="AC25" i="9"/>
  <c r="AC26" i="9"/>
  <c r="AC27" i="9"/>
  <c r="AC40" i="9"/>
  <c r="AC41" i="9"/>
  <c r="AC42" i="9"/>
  <c r="AC43" i="9"/>
  <c r="AC44" i="9"/>
  <c r="AC45" i="9"/>
  <c r="AC46" i="9"/>
  <c r="AC47" i="9"/>
  <c r="AC48" i="9"/>
  <c r="AC49" i="9"/>
  <c r="AC50" i="9"/>
  <c r="AC51" i="9"/>
  <c r="AC52" i="9"/>
  <c r="AC53" i="9"/>
  <c r="AC54" i="9"/>
  <c r="AC55" i="9"/>
  <c r="AC56" i="9"/>
  <c r="AC57" i="9"/>
  <c r="AC58" i="9"/>
  <c r="AC59" i="9"/>
  <c r="AC60" i="9"/>
  <c r="AC61" i="9"/>
  <c r="AC62" i="9"/>
  <c r="AC63" i="9"/>
  <c r="AC64" i="9"/>
  <c r="AC65" i="9"/>
  <c r="AC66" i="9"/>
  <c r="AC67" i="9"/>
  <c r="AC68" i="9"/>
  <c r="AC69" i="9"/>
  <c r="AC136" i="9"/>
  <c r="AC137" i="9"/>
  <c r="AC138" i="9"/>
  <c r="AC165" i="9"/>
  <c r="AC166" i="9"/>
  <c r="AC128" i="9"/>
  <c r="AC129" i="9"/>
  <c r="AC132" i="9"/>
  <c r="AC133" i="9"/>
  <c r="AC104" i="9"/>
  <c r="AC105" i="9"/>
  <c r="AC106" i="9"/>
  <c r="AC107" i="9"/>
  <c r="AC108" i="9"/>
  <c r="AC109" i="9"/>
  <c r="AC110" i="9"/>
  <c r="AC111" i="9"/>
  <c r="AC112" i="9"/>
  <c r="AC113" i="9"/>
  <c r="AC114" i="9"/>
  <c r="AC115" i="9"/>
  <c r="AC116" i="9"/>
  <c r="AC117" i="9"/>
  <c r="AC118" i="9"/>
  <c r="AC119" i="9"/>
  <c r="AC120" i="9"/>
  <c r="AC121" i="9"/>
  <c r="AC92" i="9"/>
  <c r="AC93" i="9"/>
  <c r="AC94" i="9"/>
  <c r="AC95" i="9"/>
  <c r="AC96" i="9"/>
  <c r="AC97" i="9"/>
  <c r="AC98" i="9"/>
  <c r="AC99" i="9"/>
  <c r="AC100" i="9"/>
  <c r="AC101" i="9"/>
  <c r="AC102" i="9"/>
  <c r="AC103" i="9"/>
  <c r="AC5" i="9"/>
  <c r="AC6" i="9"/>
  <c r="AC7" i="9"/>
  <c r="B7" i="9"/>
  <c r="B6" i="9"/>
  <c r="B5" i="9"/>
  <c r="B103" i="9"/>
  <c r="B102" i="9"/>
  <c r="B101" i="9"/>
  <c r="B100" i="9"/>
  <c r="B99" i="9"/>
  <c r="B98" i="9"/>
  <c r="B97" i="9"/>
  <c r="B96" i="9"/>
  <c r="B95" i="9"/>
  <c r="B94" i="9"/>
  <c r="B93" i="9"/>
  <c r="B92" i="9"/>
  <c r="B121" i="9"/>
  <c r="B120" i="9"/>
  <c r="B119" i="9"/>
  <c r="B118" i="9"/>
  <c r="B117" i="9"/>
  <c r="B116" i="9"/>
  <c r="B115" i="9"/>
  <c r="B114" i="9"/>
  <c r="B113" i="9"/>
  <c r="B112" i="9"/>
  <c r="B111" i="9"/>
  <c r="B110" i="9"/>
  <c r="B109" i="9"/>
  <c r="B108" i="9"/>
  <c r="B107" i="9"/>
  <c r="B106" i="9"/>
  <c r="B105" i="9"/>
  <c r="B104" i="9"/>
  <c r="B133" i="9"/>
  <c r="B132" i="9"/>
  <c r="B129" i="9"/>
  <c r="B128" i="9"/>
  <c r="B166" i="9"/>
  <c r="B165" i="9"/>
  <c r="B138" i="9"/>
  <c r="B137" i="9"/>
  <c r="B136"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27" i="9"/>
  <c r="B26" i="9"/>
  <c r="B25" i="9"/>
  <c r="B24" i="9"/>
  <c r="B23" i="5" l="1"/>
  <c r="B5" i="5"/>
  <c r="B31" i="5"/>
  <c r="B15" i="5"/>
  <c r="B114" i="5"/>
  <c r="B115" i="5"/>
  <c r="B113" i="5"/>
  <c r="B44" i="5"/>
  <c r="B45" i="5"/>
  <c r="B46" i="5"/>
  <c r="B47" i="5"/>
  <c r="B41" i="5"/>
  <c r="B82" i="8"/>
  <c r="B83" i="8"/>
  <c r="B84" i="8"/>
  <c r="B85" i="8"/>
  <c r="B86" i="8"/>
  <c r="B87" i="8"/>
  <c r="B88" i="8"/>
  <c r="B89" i="8"/>
  <c r="B71" i="8"/>
  <c r="B72" i="8"/>
  <c r="B73" i="8"/>
  <c r="B74" i="8"/>
  <c r="AC82" i="8"/>
  <c r="AC83" i="8"/>
  <c r="AC84" i="8"/>
  <c r="AC85" i="8"/>
  <c r="AC86" i="8"/>
  <c r="AC87" i="8"/>
  <c r="AC88" i="8"/>
  <c r="AC89" i="8"/>
  <c r="AC71" i="8"/>
  <c r="AC72" i="8"/>
  <c r="AC73" i="8"/>
  <c r="AC74" i="8"/>
  <c r="B2" i="8"/>
  <c r="B3" i="8"/>
  <c r="B4" i="8"/>
  <c r="B5" i="8"/>
  <c r="B8" i="8"/>
  <c r="B9" i="8"/>
  <c r="B10" i="8"/>
  <c r="B11" i="8"/>
  <c r="B14" i="8"/>
  <c r="B15" i="8"/>
  <c r="B16" i="8"/>
  <c r="B17" i="8"/>
  <c r="B18" i="8"/>
  <c r="B19" i="8"/>
  <c r="B20" i="8"/>
  <c r="B21" i="8"/>
  <c r="B22" i="8"/>
  <c r="B23" i="8"/>
  <c r="B24" i="8"/>
  <c r="B54" i="8"/>
  <c r="B55" i="8"/>
  <c r="B56" i="8"/>
  <c r="B57" i="8"/>
  <c r="B58" i="8"/>
  <c r="B59" i="8"/>
  <c r="B60" i="8"/>
  <c r="B61" i="8"/>
  <c r="B62" i="8"/>
  <c r="B63" i="8"/>
  <c r="B64" i="8"/>
  <c r="B65" i="8"/>
  <c r="B66" i="8"/>
  <c r="B67" i="8"/>
  <c r="B68" i="8"/>
  <c r="B69" i="8"/>
  <c r="B70" i="8"/>
  <c r="B75" i="8"/>
  <c r="B76" i="8"/>
  <c r="B77" i="8"/>
  <c r="B78" i="8"/>
  <c r="B79" i="8"/>
  <c r="B80" i="8"/>
  <c r="B81" i="8"/>
  <c r="B94" i="8"/>
  <c r="B95" i="8"/>
  <c r="B96" i="8"/>
  <c r="B97" i="8"/>
  <c r="B98" i="8"/>
  <c r="B102" i="8"/>
  <c r="B103" i="8"/>
  <c r="B104" i="8"/>
  <c r="B105" i="8"/>
  <c r="AC2" i="8"/>
  <c r="AC3" i="8"/>
  <c r="AC4" i="8"/>
  <c r="AC5" i="8"/>
  <c r="AC8" i="8"/>
  <c r="AC9" i="8"/>
  <c r="AC10" i="8"/>
  <c r="AC11" i="8"/>
  <c r="AC14" i="8"/>
  <c r="AC15" i="8"/>
  <c r="AC16" i="8"/>
  <c r="AC17" i="8"/>
  <c r="AC18" i="8"/>
  <c r="AC19" i="8"/>
  <c r="AC20" i="8"/>
  <c r="AC21" i="8"/>
  <c r="AC22" i="8"/>
  <c r="AC23" i="8"/>
  <c r="AC24" i="8"/>
  <c r="AC54" i="8"/>
  <c r="AC55" i="8"/>
  <c r="AC56" i="8"/>
  <c r="AC57" i="8"/>
  <c r="AC58" i="8"/>
  <c r="AC59" i="8"/>
  <c r="AC60" i="8"/>
  <c r="AC61" i="8"/>
  <c r="AC62" i="8"/>
  <c r="AC63" i="8"/>
  <c r="AC64" i="8"/>
  <c r="AC65" i="8"/>
  <c r="AC66" i="8"/>
  <c r="AC67" i="8"/>
  <c r="AC68" i="8"/>
  <c r="AC69" i="8"/>
  <c r="AC70" i="8"/>
  <c r="AC75" i="8"/>
  <c r="AC76" i="8"/>
  <c r="AC77" i="8"/>
  <c r="AC78" i="8"/>
  <c r="AC79" i="8"/>
  <c r="AC80" i="8"/>
  <c r="AC81" i="8"/>
  <c r="AC94" i="8"/>
  <c r="AC95" i="8"/>
  <c r="AC96" i="8"/>
  <c r="AC97" i="8"/>
  <c r="AC98" i="8"/>
  <c r="AC102" i="8"/>
  <c r="AC103" i="8"/>
  <c r="AC104" i="8"/>
  <c r="AC105" i="8"/>
  <c r="B4" i="4"/>
  <c r="B2" i="4"/>
  <c r="B5" i="4"/>
  <c r="B3" i="4"/>
  <c r="B24" i="4"/>
  <c r="B25" i="4"/>
  <c r="B78" i="9"/>
  <c r="B79" i="9"/>
  <c r="B80" i="9"/>
  <c r="B81" i="9"/>
  <c r="B82" i="9"/>
  <c r="B83" i="9"/>
  <c r="B84" i="9"/>
  <c r="B85" i="9"/>
  <c r="B70" i="9"/>
  <c r="B71" i="9"/>
  <c r="B76" i="9"/>
  <c r="B77" i="9"/>
  <c r="B72" i="9"/>
  <c r="B73" i="9"/>
  <c r="B74" i="9"/>
  <c r="B75" i="9"/>
  <c r="B10" i="9"/>
  <c r="B11" i="9"/>
  <c r="B8" i="9"/>
  <c r="B9" i="9"/>
  <c r="B88" i="9"/>
  <c r="B89" i="9"/>
  <c r="B90" i="9"/>
  <c r="B91" i="9"/>
  <c r="B86" i="9"/>
  <c r="B87" i="9"/>
  <c r="B277" i="11"/>
  <c r="B278" i="11"/>
  <c r="B285" i="11"/>
  <c r="B284" i="11"/>
  <c r="B286" i="11"/>
  <c r="B280" i="11"/>
  <c r="B288" i="11"/>
  <c r="B291" i="11"/>
  <c r="B292" i="11"/>
  <c r="B299" i="11"/>
  <c r="B298" i="11"/>
  <c r="B300" i="11"/>
  <c r="B294" i="11"/>
  <c r="B302" i="11"/>
  <c r="B275" i="11"/>
  <c r="B276" i="11"/>
  <c r="B282" i="11"/>
  <c r="B281" i="11"/>
  <c r="B283" i="11"/>
  <c r="B279" i="11"/>
  <c r="B287" i="11"/>
  <c r="B289" i="11"/>
  <c r="B290" i="11"/>
  <c r="B296" i="11"/>
  <c r="B295" i="11"/>
  <c r="B297" i="11"/>
  <c r="B293" i="11"/>
  <c r="B301" i="11"/>
  <c r="B262" i="11"/>
  <c r="B263" i="11"/>
  <c r="B265" i="11"/>
  <c r="B266" i="11"/>
  <c r="B273" i="11"/>
  <c r="B274" i="11"/>
  <c r="B267" i="11"/>
  <c r="B269" i="11"/>
  <c r="B268" i="11"/>
  <c r="B270" i="11"/>
  <c r="B272" i="11"/>
  <c r="B271" i="11"/>
  <c r="B264" i="11"/>
  <c r="AC14" i="6" l="1"/>
  <c r="B14" i="6"/>
  <c r="B3" i="6" l="1"/>
  <c r="B4" i="6"/>
  <c r="B5" i="6"/>
  <c r="B6" i="6"/>
  <c r="B7" i="6"/>
  <c r="B8" i="6"/>
  <c r="B9" i="6"/>
  <c r="B10" i="6"/>
  <c r="B11" i="6"/>
  <c r="B12" i="6"/>
  <c r="B13" i="6"/>
  <c r="B15" i="6"/>
  <c r="B16" i="6"/>
  <c r="B17" i="6"/>
  <c r="B18" i="6"/>
  <c r="B19" i="6"/>
  <c r="B20" i="6"/>
  <c r="B21" i="6"/>
  <c r="B22" i="6"/>
  <c r="B23" i="6"/>
  <c r="B24" i="6"/>
  <c r="B26" i="6"/>
  <c r="B27" i="6"/>
  <c r="B28" i="6"/>
  <c r="B29" i="6"/>
  <c r="B30" i="6"/>
  <c r="B31" i="6"/>
  <c r="B32" i="6"/>
  <c r="B33" i="6"/>
  <c r="B34" i="6"/>
  <c r="B35" i="6"/>
  <c r="B36" i="6"/>
  <c r="B37" i="6"/>
  <c r="B38" i="6"/>
  <c r="B39" i="6"/>
  <c r="B40" i="6"/>
  <c r="B41" i="6"/>
  <c r="B42" i="6"/>
  <c r="B2" i="6"/>
  <c r="B3" i="12" l="1"/>
  <c r="B2" i="12"/>
  <c r="B42" i="5" l="1"/>
  <c r="B99" i="5"/>
  <c r="B101" i="5"/>
  <c r="B4" i="9"/>
  <c r="B3" i="9"/>
  <c r="B124" i="9"/>
  <c r="B125" i="9"/>
  <c r="B201" i="11" l="1"/>
  <c r="B17" i="11" l="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303" i="11"/>
  <c r="B304" i="11"/>
  <c r="B305" i="11"/>
  <c r="B306" i="11"/>
  <c r="B307" i="11"/>
  <c r="B308" i="11"/>
  <c r="B309" i="11"/>
  <c r="B310" i="11"/>
  <c r="B311" i="11"/>
  <c r="B312" i="11"/>
  <c r="B313"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3" i="11" l="1"/>
  <c r="B4" i="11"/>
  <c r="B7" i="11"/>
  <c r="B8" i="11"/>
  <c r="B9" i="11"/>
  <c r="B13" i="11"/>
  <c r="B16" i="11" l="1"/>
  <c r="B15" i="11"/>
  <c r="B14" i="11"/>
  <c r="B12" i="11"/>
  <c r="B11" i="11"/>
  <c r="B10" i="11"/>
  <c r="B6" i="11"/>
  <c r="B5" i="11"/>
  <c r="B2" i="11"/>
  <c r="B2" i="5" l="1"/>
  <c r="B3" i="5"/>
  <c r="B98" i="5"/>
  <c r="B100" i="5" l="1"/>
  <c r="B12" i="4" l="1"/>
  <c r="B13" i="4"/>
  <c r="B15" i="4"/>
  <c r="B16" i="4"/>
  <c r="B19" i="4"/>
  <c r="B20" i="4"/>
  <c r="B22" i="4"/>
  <c r="B23" i="4"/>
  <c r="B25" i="8" l="1"/>
  <c r="B26" i="8"/>
  <c r="B27" i="8"/>
  <c r="B29" i="8"/>
  <c r="B28" i="8"/>
  <c r="B30" i="8"/>
  <c r="B31" i="8"/>
  <c r="B32" i="8"/>
  <c r="B33" i="8"/>
  <c r="B34" i="8"/>
  <c r="B35" i="8"/>
  <c r="B36" i="8"/>
  <c r="B37" i="8"/>
  <c r="B38" i="8"/>
  <c r="B39" i="8"/>
  <c r="B40" i="8"/>
  <c r="B41" i="8"/>
  <c r="B42" i="8"/>
  <c r="B43" i="8"/>
  <c r="B44" i="8"/>
  <c r="B45" i="8"/>
  <c r="B46" i="8"/>
  <c r="B47" i="8"/>
  <c r="B48" i="8"/>
  <c r="B49" i="8"/>
  <c r="B50" i="8"/>
  <c r="B51" i="8"/>
  <c r="B52" i="8"/>
  <c r="B53" i="8"/>
  <c r="B7" i="4"/>
  <c r="B8" i="4"/>
  <c r="B10" i="4"/>
  <c r="B11" i="4"/>
  <c r="B14" i="4"/>
  <c r="B17" i="4"/>
  <c r="B18" i="4"/>
  <c r="B21" i="4"/>
  <c r="B6" i="4"/>
  <c r="B13" i="9"/>
  <c r="B14" i="9"/>
  <c r="B122" i="9"/>
  <c r="B123" i="9"/>
  <c r="B126" i="9"/>
  <c r="B127" i="9"/>
  <c r="B130" i="9"/>
  <c r="B131" i="9"/>
  <c r="B134" i="9"/>
  <c r="B135" i="9"/>
  <c r="B12" i="9"/>
  <c r="AC25" i="8" l="1"/>
  <c r="AC26" i="8"/>
  <c r="AC27" i="8"/>
  <c r="AC32" i="8"/>
  <c r="AC33" i="8"/>
  <c r="AC34" i="8"/>
  <c r="AC35" i="8"/>
  <c r="AC36" i="8"/>
  <c r="AC37" i="8"/>
  <c r="AC38" i="8"/>
  <c r="AC39" i="8"/>
  <c r="AC40" i="8"/>
  <c r="AC41" i="8"/>
  <c r="AC42" i="8"/>
  <c r="AC43" i="8"/>
  <c r="AC44" i="8"/>
  <c r="AC45" i="8"/>
  <c r="AC46" i="8"/>
  <c r="AC47" i="8"/>
  <c r="AC48" i="8"/>
  <c r="AC49" i="8"/>
  <c r="AC50" i="8"/>
  <c r="AC51" i="8"/>
  <c r="AC52" i="8"/>
  <c r="AC53" i="8"/>
  <c r="AC29" i="8"/>
  <c r="AC28" i="8"/>
  <c r="AC30" i="8"/>
  <c r="AC31" i="8"/>
  <c r="B43" i="5" l="1"/>
  <c r="B49" i="5"/>
  <c r="B118" i="5"/>
  <c r="B119" i="5"/>
  <c r="B51" i="5"/>
  <c r="B52" i="5"/>
  <c r="B53" i="5"/>
  <c r="B54" i="5"/>
  <c r="B55" i="5"/>
  <c r="B56" i="5"/>
  <c r="B57" i="5"/>
  <c r="B58" i="5"/>
  <c r="B59" i="5"/>
  <c r="B60" i="5"/>
  <c r="B61" i="5"/>
  <c r="B62" i="5"/>
  <c r="B63" i="5"/>
  <c r="B64" i="5"/>
  <c r="B65" i="5"/>
  <c r="B66" i="5"/>
  <c r="B67" i="5"/>
  <c r="B68" i="5"/>
  <c r="B69" i="5"/>
  <c r="B70" i="5"/>
  <c r="B71" i="5"/>
  <c r="B72" i="5"/>
  <c r="B73" i="5"/>
  <c r="B75" i="5"/>
  <c r="B76" i="5"/>
  <c r="B77" i="5"/>
  <c r="B78" i="5"/>
  <c r="B79" i="5"/>
  <c r="B80" i="5"/>
  <c r="B81" i="5"/>
  <c r="B82" i="5"/>
  <c r="B83" i="5"/>
  <c r="B84" i="5"/>
  <c r="B85" i="5"/>
  <c r="B86" i="5"/>
  <c r="B87" i="5"/>
  <c r="B88" i="5"/>
  <c r="B89" i="5"/>
  <c r="B90" i="5"/>
  <c r="B91" i="5"/>
  <c r="B92" i="5"/>
  <c r="B93" i="5"/>
  <c r="B94" i="5"/>
  <c r="B95" i="5"/>
  <c r="B96" i="5"/>
  <c r="B97" i="5"/>
  <c r="B102" i="5"/>
  <c r="B103" i="5"/>
  <c r="B104" i="5"/>
  <c r="B105" i="5"/>
  <c r="B106" i="5"/>
  <c r="B107" i="5"/>
  <c r="B108" i="5"/>
  <c r="B109" i="5"/>
  <c r="B110" i="5"/>
  <c r="B111" i="5"/>
  <c r="B112" i="5"/>
  <c r="B116" i="5"/>
  <c r="B117" i="5"/>
  <c r="B4" i="5"/>
  <c r="AC7" i="6" l="1"/>
  <c r="AC42" i="6" l="1"/>
  <c r="AC41" i="6"/>
  <c r="AC40" i="6"/>
  <c r="AC39" i="6"/>
  <c r="AC38" i="6"/>
  <c r="AC37" i="6"/>
  <c r="AC36" i="6"/>
  <c r="AC35" i="6"/>
  <c r="AC34" i="6"/>
  <c r="AC33" i="6"/>
  <c r="AC32" i="6"/>
  <c r="AC31" i="6"/>
  <c r="AC30" i="6"/>
  <c r="AC29" i="6"/>
  <c r="AC28" i="6"/>
  <c r="AC27" i="6"/>
  <c r="AC26" i="6"/>
  <c r="AC24" i="6"/>
  <c r="AC23" i="6"/>
  <c r="AC22" i="6"/>
  <c r="AC21" i="6"/>
  <c r="AC20" i="6"/>
  <c r="AC19" i="6"/>
  <c r="AC18" i="6"/>
  <c r="AC17" i="6"/>
  <c r="AC16" i="6"/>
  <c r="AC15" i="6"/>
  <c r="AC13" i="6"/>
  <c r="AC12" i="6"/>
  <c r="AC11" i="6"/>
  <c r="AC10" i="6"/>
  <c r="AC9" i="6"/>
  <c r="AC8" i="6"/>
  <c r="AC6" i="6"/>
  <c r="AC5" i="6"/>
  <c r="AC4" i="6"/>
  <c r="AC3" i="6"/>
  <c r="AC2" i="6"/>
  <c r="AC4" i="5" l="1"/>
</calcChain>
</file>

<file path=xl/sharedStrings.xml><?xml version="1.0" encoding="utf-8"?>
<sst xmlns="http://schemas.openxmlformats.org/spreadsheetml/2006/main" count="18077" uniqueCount="4621">
  <si>
    <t>Biamp Systems</t>
  </si>
  <si>
    <t>USD</t>
  </si>
  <si>
    <t>Kg</t>
  </si>
  <si>
    <t>n</t>
  </si>
  <si>
    <t>Current</t>
  </si>
  <si>
    <t>PO</t>
  </si>
  <si>
    <t>Standard Freight</t>
  </si>
  <si>
    <t>https://www.biamp.com</t>
  </si>
  <si>
    <t>Manufacturer</t>
  </si>
  <si>
    <t>Price Sheet Date - Last Updated</t>
  </si>
  <si>
    <t>Part Number</t>
  </si>
  <si>
    <t>Short Description</t>
  </si>
  <si>
    <t>Unit of Measure</t>
  </si>
  <si>
    <t>US MSRP</t>
  </si>
  <si>
    <t>Column3</t>
  </si>
  <si>
    <t>Column4</t>
  </si>
  <si>
    <t>Column5</t>
  </si>
  <si>
    <t>Column6</t>
  </si>
  <si>
    <t>Column7</t>
  </si>
  <si>
    <t>UL/ETL Listed</t>
  </si>
  <si>
    <t>Currency</t>
  </si>
  <si>
    <t>DIM Weight</t>
  </si>
  <si>
    <t>Weight Unit of Measure</t>
  </si>
  <si>
    <t>SKU/UPC</t>
  </si>
  <si>
    <t>Model Name</t>
  </si>
  <si>
    <t>Long Description</t>
  </si>
  <si>
    <t>Other Description</t>
  </si>
  <si>
    <t>Serialized Item</t>
  </si>
  <si>
    <t>Not Available for Sale</t>
  </si>
  <si>
    <t>Item Status</t>
  </si>
  <si>
    <t>Manufacturer's Category</t>
  </si>
  <si>
    <t>Replacement Item Part Number</t>
  </si>
  <si>
    <t>Replacement Item Model Name</t>
  </si>
  <si>
    <t>Required Accessories</t>
  </si>
  <si>
    <t>Optional Accessories</t>
  </si>
  <si>
    <t>MAP (Minimum Advertised Price)</t>
  </si>
  <si>
    <t>GSA Cost Price</t>
  </si>
  <si>
    <t>GSA Sell Price</t>
  </si>
  <si>
    <t>Discount-Off List</t>
  </si>
  <si>
    <t>Freight Policy</t>
  </si>
  <si>
    <t>FOB/Ex-works</t>
  </si>
  <si>
    <t>Freight Class</t>
  </si>
  <si>
    <t>Drop Ship Y/N?</t>
  </si>
  <si>
    <t>U.S Energy Star Y/N?</t>
  </si>
  <si>
    <t>TAA Compliant Y/N?</t>
  </si>
  <si>
    <t>Certificate of Origin</t>
  </si>
  <si>
    <t>URL/Link</t>
  </si>
  <si>
    <t>Manufacturer's Division</t>
  </si>
  <si>
    <t>InfoComm iQ Category</t>
  </si>
  <si>
    <t>InfoComm Member Number</t>
  </si>
  <si>
    <t>Notes</t>
  </si>
  <si>
    <t>911.0693.900</t>
  </si>
  <si>
    <t>Apprimo TEC-X 1000 Black</t>
  </si>
  <si>
    <t>EA</t>
  </si>
  <si>
    <t>Y</t>
  </si>
  <si>
    <t>Touch-enabled control pad with knob, black</t>
  </si>
  <si>
    <t>Control Pads</t>
  </si>
  <si>
    <t>y</t>
  </si>
  <si>
    <t>Apprimo</t>
  </si>
  <si>
    <t>Current version of Software</t>
  </si>
  <si>
    <t>Biamp Canvas, SageVue</t>
  </si>
  <si>
    <t>U.S.A.</t>
  </si>
  <si>
    <t>911.0692.900</t>
  </si>
  <si>
    <t>Apprimo TEC-X 1000 White</t>
  </si>
  <si>
    <t>Touch-enabled control pad with knob, white</t>
  </si>
  <si>
    <t>911.0869.900</t>
  </si>
  <si>
    <t>Apprimo TEC-X 2000 Black</t>
  </si>
  <si>
    <t>Touch-enabled control pad, black</t>
  </si>
  <si>
    <t>911.0862.900</t>
  </si>
  <si>
    <t>Apprimo TEC-X 2000 White</t>
  </si>
  <si>
    <t>Touch-enabled control pad, white</t>
  </si>
  <si>
    <t>911.1842.900</t>
  </si>
  <si>
    <t>Apprimo TEC-X-TM Black</t>
  </si>
  <si>
    <t>N</t>
  </si>
  <si>
    <t>TEC-X Table Mount, Black</t>
  </si>
  <si>
    <t>Mounts</t>
  </si>
  <si>
    <t>China</t>
  </si>
  <si>
    <t>911.1843.900</t>
  </si>
  <si>
    <t>Apprimo TEC-X-TM White</t>
  </si>
  <si>
    <t>TEC-X Table Mount, White</t>
  </si>
  <si>
    <t>Apprimo Touch 10</t>
  </si>
  <si>
    <t>10" touch panel, black</t>
  </si>
  <si>
    <t>Touch Panels</t>
  </si>
  <si>
    <t>Project Designer</t>
  </si>
  <si>
    <t>910.1874.900</t>
  </si>
  <si>
    <t>Apprimo Touch 4</t>
  </si>
  <si>
    <t>4" touch panel, black</t>
  </si>
  <si>
    <t>Apprimo Touch 7 Black</t>
  </si>
  <si>
    <t>7" touch panel, black</t>
  </si>
  <si>
    <t>Apprimo Touch 7 White</t>
  </si>
  <si>
    <t>7" touch panel, white</t>
  </si>
  <si>
    <t>910.1898.900</t>
  </si>
  <si>
    <t>Apprimo Touch 8i</t>
  </si>
  <si>
    <t>8" control panel, black</t>
  </si>
  <si>
    <t>Touch Panel Accessories</t>
  </si>
  <si>
    <t>910.0115.900</t>
  </si>
  <si>
    <t>Apprimo TP-TS</t>
  </si>
  <si>
    <t>Table stand for touch panels</t>
  </si>
  <si>
    <t>909.0096.900</t>
  </si>
  <si>
    <t>909.0097.900</t>
  </si>
  <si>
    <t>911.0826.900</t>
  </si>
  <si>
    <t>AE-BB-B</t>
  </si>
  <si>
    <t>Beam mounting bracket - Black - compatible with all Qt emitters</t>
  </si>
  <si>
    <t>Mounts/Brackets</t>
  </si>
  <si>
    <t>Cambridge</t>
  </si>
  <si>
    <t>911.0827.900</t>
  </si>
  <si>
    <t>AE-BB-W</t>
  </si>
  <si>
    <t>Beam mounting bracket - White - compatible with all Qt emitters</t>
  </si>
  <si>
    <t>911.0828.900</t>
  </si>
  <si>
    <t>AE-UB-B</t>
  </si>
  <si>
    <t xml:space="preserve">Universal mounting bracket – black; compatible with all Qt Emitters </t>
  </si>
  <si>
    <t>911.0829.900</t>
  </si>
  <si>
    <t>AE-UB-W</t>
  </si>
  <si>
    <t>Universal mounting bracket – white; compatible with all Qt Emitters</t>
  </si>
  <si>
    <t>Sound Masking Accessories</t>
  </si>
  <si>
    <t>China / USA</t>
  </si>
  <si>
    <t>424.0167.900</t>
  </si>
  <si>
    <t>CC-100-B</t>
  </si>
  <si>
    <t>100' Plenum Rated Cables - Black</t>
  </si>
  <si>
    <t>Cabling</t>
  </si>
  <si>
    <t>Mexico</t>
  </si>
  <si>
    <t>424.0168.900</t>
  </si>
  <si>
    <t>CC-100-W</t>
  </si>
  <si>
    <t>100' Plenum Rated Cables - White</t>
  </si>
  <si>
    <t>424.0165.900</t>
  </si>
  <si>
    <t>CC-10-B</t>
  </si>
  <si>
    <t>10' Plenum Rated Cables - Black</t>
  </si>
  <si>
    <t>424.0166.900</t>
  </si>
  <si>
    <t>CC-10-W</t>
  </si>
  <si>
    <t>10' Plenum Rated Cables - White</t>
  </si>
  <si>
    <t>424.0172.900</t>
  </si>
  <si>
    <t>CC-25-B</t>
  </si>
  <si>
    <t>25' Plenum Rated Cables - Black</t>
  </si>
  <si>
    <t>424.0173.900</t>
  </si>
  <si>
    <t>CC-25-W</t>
  </si>
  <si>
    <t>25' Plenum Rated Cables - White</t>
  </si>
  <si>
    <t>424.0176.900</t>
  </si>
  <si>
    <t>CC-50-B</t>
  </si>
  <si>
    <t>50' Plenum Rated Cables - Black</t>
  </si>
  <si>
    <t>424.0177.900</t>
  </si>
  <si>
    <t>CC-50-W</t>
  </si>
  <si>
    <t>50' Plenum Rated Cables - White</t>
  </si>
  <si>
    <t>424.0178.900</t>
  </si>
  <si>
    <t>CC-75-B</t>
  </si>
  <si>
    <t>75' Plenum Rated Cables - Black</t>
  </si>
  <si>
    <t>424.0179.900</t>
  </si>
  <si>
    <t>CC-75-W</t>
  </si>
  <si>
    <t>75' Plenum Rated Cables - White</t>
  </si>
  <si>
    <t>424.0180.900</t>
  </si>
  <si>
    <t>CC-AE-400-PC</t>
  </si>
  <si>
    <t>14 AWG cable, 2 Conductor, plenum rated. 400 foot spool.</t>
  </si>
  <si>
    <t>USA</t>
  </si>
  <si>
    <t>911.0695.900</t>
  </si>
  <si>
    <t>CCM-1</t>
  </si>
  <si>
    <t>TBD</t>
  </si>
  <si>
    <t>368.0302.900</t>
  </si>
  <si>
    <t>DM</t>
  </si>
  <si>
    <t>Plastic drywall mount for all Qt Emitters [does not include hole saw]</t>
  </si>
  <si>
    <t>520.0017.900</t>
  </si>
  <si>
    <t>DRB-1</t>
  </si>
  <si>
    <t>Drywall rough-in bracket</t>
  </si>
  <si>
    <t>911.0875.900</t>
  </si>
  <si>
    <t>DRB-1 KIT</t>
  </si>
  <si>
    <t xml:space="preserve">Drywall rough-in bracket with plastic drywall mount (DM) included </t>
  </si>
  <si>
    <t>Generator/Amplifier</t>
  </si>
  <si>
    <t>911.0833.900</t>
  </si>
  <si>
    <t>DS11x12</t>
  </si>
  <si>
    <t>Amplifier Shelf</t>
  </si>
  <si>
    <t>911.0806.900</t>
  </si>
  <si>
    <t>DS1320-B-4</t>
  </si>
  <si>
    <t>Emitters</t>
  </si>
  <si>
    <t>911.0807.900</t>
  </si>
  <si>
    <t>DS1320-W-4</t>
  </si>
  <si>
    <t>911.0708.900</t>
  </si>
  <si>
    <t>DS1339B</t>
  </si>
  <si>
    <t>70V plenum loudspeaker - black</t>
  </si>
  <si>
    <t>Replaces DS1338B</t>
  </si>
  <si>
    <t>911.0709.900</t>
  </si>
  <si>
    <t>DS1339W</t>
  </si>
  <si>
    <t>70V plenum loudspeaker - white</t>
  </si>
  <si>
    <t>Replaces DS1338W</t>
  </si>
  <si>
    <t>911.0712.900</t>
  </si>
  <si>
    <t>DS1357B</t>
  </si>
  <si>
    <t>Replaces DS1356B</t>
  </si>
  <si>
    <t>911.0713.900</t>
  </si>
  <si>
    <t>DS1357W</t>
  </si>
  <si>
    <t>Replaces DS1356W</t>
  </si>
  <si>
    <t>911.0836.900</t>
  </si>
  <si>
    <t>DS1375</t>
  </si>
  <si>
    <t>911.0840.900</t>
  </si>
  <si>
    <t>DS1390</t>
  </si>
  <si>
    <t>70V low-profile loudspeaker with clip</t>
  </si>
  <si>
    <t>911.0876.900</t>
  </si>
  <si>
    <t>DS1390B</t>
  </si>
  <si>
    <t>70V low-profile loudspeaker with tile bridge</t>
  </si>
  <si>
    <t>911.0841.900</t>
  </si>
  <si>
    <t>DS1398</t>
  </si>
  <si>
    <t>911.0877.900</t>
  </si>
  <si>
    <t>DS1398B</t>
  </si>
  <si>
    <t>911.0844.900</t>
  </si>
  <si>
    <t>DS2022</t>
  </si>
  <si>
    <t>Return air grill cover / attenuator</t>
  </si>
  <si>
    <t>911.0808.900</t>
  </si>
  <si>
    <t>DS2400</t>
  </si>
  <si>
    <t>70V duct, pipe, conduit, wall masker for SCIF / secure rooms</t>
  </si>
  <si>
    <t>911.0809.900</t>
  </si>
  <si>
    <t>DS2408</t>
  </si>
  <si>
    <t>911.0810.900</t>
  </si>
  <si>
    <t>DS2500</t>
  </si>
  <si>
    <t>70V window, door, wall masker for SCIF / secure rooms</t>
  </si>
  <si>
    <t>911.0811.900</t>
  </si>
  <si>
    <t>DS2508</t>
  </si>
  <si>
    <t>911.0815.900</t>
  </si>
  <si>
    <t>DS2530</t>
  </si>
  <si>
    <t>70V window, door, wall masker for SCIF/secure rooms. W/vol. control &amp; retractable cord.</t>
  </si>
  <si>
    <t>911.0818.900</t>
  </si>
  <si>
    <t>DS3002</t>
  </si>
  <si>
    <t>6x2x8 channel sound masking generator/mixer/controller</t>
  </si>
  <si>
    <t>911.0845.900</t>
  </si>
  <si>
    <t>DSLG22</t>
  </si>
  <si>
    <t>Lab Gruppen 2x100 70V Amplifier</t>
  </si>
  <si>
    <t>Amplifier</t>
  </si>
  <si>
    <t>Thailand</t>
  </si>
  <si>
    <t>911.0849.900</t>
  </si>
  <si>
    <t>DSMSK1</t>
  </si>
  <si>
    <t>MSK-1 Solid Drive Sound Masking Speaker for Drywall</t>
  </si>
  <si>
    <t>650.0101.900</t>
  </si>
  <si>
    <t>DSPC7</t>
  </si>
  <si>
    <t>7-foot Category 5 patch cable</t>
  </si>
  <si>
    <t>Control Panels</t>
  </si>
  <si>
    <t>911.0883.900</t>
  </si>
  <si>
    <t>DSRMP-4</t>
  </si>
  <si>
    <t>4 zone volume control panel for 70V systems</t>
  </si>
  <si>
    <t>911.0887.900</t>
  </si>
  <si>
    <t>DSRMP-8</t>
  </si>
  <si>
    <t>8 zone volume control panel for 70V systems</t>
  </si>
  <si>
    <t>552.0205.900</t>
  </si>
  <si>
    <t>DSSD1-BR16</t>
  </si>
  <si>
    <t>SD-1 Mounting Bracket, 16-inch on-center</t>
  </si>
  <si>
    <t>552.0206.900</t>
  </si>
  <si>
    <t>DSSD1-BR24</t>
  </si>
  <si>
    <t>SD-1 Mounting Bracket, 24-inch on-center</t>
  </si>
  <si>
    <t>449.0060.900</t>
  </si>
  <si>
    <t>DSSD1-TI</t>
  </si>
  <si>
    <t>SD-1 Solid Drive speaker for drywall</t>
  </si>
  <si>
    <t>911.0852.900</t>
  </si>
  <si>
    <t>DSSSB-4</t>
  </si>
  <si>
    <t>911.0853.900</t>
  </si>
  <si>
    <t>DSVC-1</t>
  </si>
  <si>
    <t>Attenuator for Volume Control Panel</t>
  </si>
  <si>
    <t>911.0889.900</t>
  </si>
  <si>
    <t>E-A-B-16-4</t>
  </si>
  <si>
    <t>Standard Emitters, Black, 4 pack, with 4 x 16 ft black plenum rated cables</t>
  </si>
  <si>
    <t>911.0890.900</t>
  </si>
  <si>
    <t>E-A-B-25-4</t>
  </si>
  <si>
    <t>Standard Emitters, Black, 4 pack, with 4 x 25 ft black plenum rated cables</t>
  </si>
  <si>
    <t>China / Mexico</t>
  </si>
  <si>
    <t>911.0891.900</t>
  </si>
  <si>
    <t>E-A-B-30-4</t>
  </si>
  <si>
    <t>Standard Emitters, Black, 4 pack, with 4 x 30 ft black plenum rated cables</t>
  </si>
  <si>
    <t>911.0893.900</t>
  </si>
  <si>
    <t>E-A-W-16-4</t>
  </si>
  <si>
    <t>Standard Emitters, White, 4 pack, with 4 x 16 ft white plenum rated cables</t>
  </si>
  <si>
    <t>911.0894.900</t>
  </si>
  <si>
    <t>E-A-W-25-4</t>
  </si>
  <si>
    <t>Standard Emitters, White, 4 pack, with 4 x 25 ft white plenum rated cables</t>
  </si>
  <si>
    <t>911.0895.900</t>
  </si>
  <si>
    <t>E-A-W-30-4</t>
  </si>
  <si>
    <t>Standard Emitters, White, 4 pack, with 4 x 30 ft white plenum rated cables</t>
  </si>
  <si>
    <t>368.0300.900</t>
  </si>
  <si>
    <t>EC-B</t>
  </si>
  <si>
    <t xml:space="preserve">Black cap for Standard Emitters only, for custom painting </t>
  </si>
  <si>
    <t>368.0301.900</t>
  </si>
  <si>
    <t>EC-W</t>
  </si>
  <si>
    <t>White cap for Standard Emitters only, for custom painting</t>
  </si>
  <si>
    <t>911.0896.900</t>
  </si>
  <si>
    <t>E-P-B-16-4</t>
  </si>
  <si>
    <t>Active Emitters, Black, 4 pack, with 4 x 16 ft black plenum rated cables</t>
  </si>
  <si>
    <t>911.0897.900</t>
  </si>
  <si>
    <t>E-P-B-25-4</t>
  </si>
  <si>
    <t>Active Emitters, Black, 4 pack, with 4 x 25 ft black plenum rated cables</t>
  </si>
  <si>
    <t>911.0898.900</t>
  </si>
  <si>
    <t>E-P-B-30-4</t>
  </si>
  <si>
    <t>Active Emitters, Black, 4 pack, with 4 x 30 ft black plenum rated cables</t>
  </si>
  <si>
    <t>911.0899.900</t>
  </si>
  <si>
    <t>E-P-W-16-4</t>
  </si>
  <si>
    <t>Active Emitters, White, 4 pack, with 4 x 16 ft white plenum rated cables</t>
  </si>
  <si>
    <t>911.0900.900</t>
  </si>
  <si>
    <t>E-P-W-25-4</t>
  </si>
  <si>
    <t>Active Emitters, White, 4 pack, with 4 x 25 ft white plenum rated cables</t>
  </si>
  <si>
    <t>911.0901.900</t>
  </si>
  <si>
    <t>E-P-W-30-4</t>
  </si>
  <si>
    <t>Active Emitters, White, 4 pack, with 4 x 30 ft white plenum rated cables</t>
  </si>
  <si>
    <t>322.0482.900</t>
  </si>
  <si>
    <t>FCC-1</t>
  </si>
  <si>
    <t xml:space="preserve">Female/female coupler </t>
  </si>
  <si>
    <t>552.0208.900</t>
  </si>
  <si>
    <t>HS-ACT</t>
  </si>
  <si>
    <t xml:space="preserve">68 mm acoustical ceiling tile hole saw </t>
  </si>
  <si>
    <t>552.0209.900</t>
  </si>
  <si>
    <t>HS-DW</t>
  </si>
  <si>
    <t xml:space="preserve">76 mm drywall hole saw </t>
  </si>
  <si>
    <t>911.1808.900</t>
  </si>
  <si>
    <t>NPX G1040</t>
  </si>
  <si>
    <t>4-button convenience paging station with gooseneck microphone, tabletop or wall mount</t>
  </si>
  <si>
    <t>Paging Stations</t>
  </si>
  <si>
    <t>Biamp</t>
  </si>
  <si>
    <t>911.1839.900</t>
  </si>
  <si>
    <t>NPX G1100</t>
  </si>
  <si>
    <t>10-button convenience paging station with gooseneck microphone, tabletop or wall mount</t>
  </si>
  <si>
    <t>911.1840.900</t>
  </si>
  <si>
    <t>NPX H1040</t>
  </si>
  <si>
    <t>4-button convenience paging station with handheld microphone, tabletop or wall mount</t>
  </si>
  <si>
    <t>911.1841.900</t>
  </si>
  <si>
    <t>NPX H1100</t>
  </si>
  <si>
    <t>10-button convenience paging station with handheld microphone, tabletop or wall mount</t>
  </si>
  <si>
    <t>330.0050.900</t>
  </si>
  <si>
    <t>PI-AE</t>
  </si>
  <si>
    <t>Active emitter power injector</t>
  </si>
  <si>
    <t>911.0962.900</t>
  </si>
  <si>
    <t>PM-B</t>
  </si>
  <si>
    <t>Pendant Mount - black (priced individually, but sold in packs of 4)</t>
  </si>
  <si>
    <t>911.0963.900</t>
  </si>
  <si>
    <t>PM-W</t>
  </si>
  <si>
    <t>Pendant Mount - white (priced individually, but sold in packs of 4)</t>
  </si>
  <si>
    <t>330.0051.900</t>
  </si>
  <si>
    <t>PS-3</t>
  </si>
  <si>
    <t>Qt-300/600 power supply &amp; cord</t>
  </si>
  <si>
    <t>330.0057.900</t>
  </si>
  <si>
    <t>PS-4</t>
  </si>
  <si>
    <t>Qt-100 power supply &amp; cord</t>
  </si>
  <si>
    <t>330.0061.900</t>
  </si>
  <si>
    <t>PS-AE-3</t>
  </si>
  <si>
    <t>Active emitter power supply</t>
  </si>
  <si>
    <t>911.0823.900</t>
  </si>
  <si>
    <t>Qt 100</t>
  </si>
  <si>
    <t>Qt-100, 1-zone sound masking control module</t>
  </si>
  <si>
    <t>Control Modules</t>
  </si>
  <si>
    <t>All control modules include a hole saw (HS-ACT) and the appropriate power supply</t>
  </si>
  <si>
    <t>911.0078.900</t>
  </si>
  <si>
    <t>Qt X 300</t>
  </si>
  <si>
    <t>Qt X Controller, 3 Qt Outputs</t>
  </si>
  <si>
    <t>911.0218.900</t>
  </si>
  <si>
    <t>Qt X 300D</t>
  </si>
  <si>
    <t>Qt X Controller 3 Qt Outputs, Dante</t>
  </si>
  <si>
    <t>911.0069.900</t>
  </si>
  <si>
    <t>Qt X 600</t>
  </si>
  <si>
    <t>Qt X Controller, 6 Qt Outputs</t>
  </si>
  <si>
    <t>911.0217.900</t>
  </si>
  <si>
    <t>Qt X 600D</t>
  </si>
  <si>
    <t>Qt X Controller, 6 Qt Outputs, Dante</t>
  </si>
  <si>
    <t>911.0216.900</t>
  </si>
  <si>
    <t>Qt X 800</t>
  </si>
  <si>
    <t>Qt X Controller, (8) 8 Ohm Outputs</t>
  </si>
  <si>
    <t>911.0220.900</t>
  </si>
  <si>
    <t>Qt X 800D</t>
  </si>
  <si>
    <t>Qt X Controller, (8) 8 Ohm Outputs, Dante</t>
  </si>
  <si>
    <t>911.0085.900</t>
  </si>
  <si>
    <t>Qt X 805</t>
  </si>
  <si>
    <t>Qt X Controller, (8) 8 Ohm / Pre amp Outputs</t>
  </si>
  <si>
    <t>911.0219.900</t>
  </si>
  <si>
    <t>Qt X 805D</t>
  </si>
  <si>
    <t>Qt X Controller, (8) 8 Ohm / Pre amp Outputs, Dante</t>
  </si>
  <si>
    <t>909.1846.900</t>
  </si>
  <si>
    <t>Qt X PLMT-KT</t>
  </si>
  <si>
    <t>Qt X Controller Plenum Mount Kit</t>
  </si>
  <si>
    <t>911.1847.900</t>
  </si>
  <si>
    <t>Qt X PWR-KT-48V</t>
  </si>
  <si>
    <t>48V Power Supply Kit for Qt X 8XX models</t>
  </si>
  <si>
    <t>909.1845.900</t>
  </si>
  <si>
    <t>Qt X RMT-KT</t>
  </si>
  <si>
    <t>Qt X Controller Rack Mount Kit</t>
  </si>
  <si>
    <t>909.1844.900</t>
  </si>
  <si>
    <t>Qt X WMT-KT</t>
  </si>
  <si>
    <t>Qt X Controller Wall Mount Kit</t>
  </si>
  <si>
    <t>Qt-CC</t>
  </si>
  <si>
    <t>Qt Command Center - Single User</t>
  </si>
  <si>
    <t>Software</t>
  </si>
  <si>
    <t>The Qt Command Center is compatible with Qt 300 and Qt 600 running software version 5.1. or higher. Compatible with Windows 7 or higher.</t>
  </si>
  <si>
    <t>911.0714.900</t>
  </si>
  <si>
    <t>QT-CRE</t>
  </si>
  <si>
    <t>Qt Conference Room Edition</t>
  </si>
  <si>
    <t>Sound Masking System</t>
  </si>
  <si>
    <t>911.0825.900</t>
  </si>
  <si>
    <t>QT-HCE</t>
  </si>
  <si>
    <t>Qt Conference Patient Privacy System</t>
  </si>
  <si>
    <t>911.0861.900</t>
  </si>
  <si>
    <t>QT-RC2</t>
  </si>
  <si>
    <t>In Room Volume Control with Decora Style Plate for the Qt-100 only</t>
  </si>
  <si>
    <t>911.0969.900</t>
  </si>
  <si>
    <t>QT-RC3</t>
  </si>
  <si>
    <t>In Room Volume Control with Decora Style Plate for the Qt-300 and Qt-600</t>
  </si>
  <si>
    <t>310.0200.900</t>
  </si>
  <si>
    <t>SP-1-2</t>
  </si>
  <si>
    <t>Two way splitter - for use with Standard emitters only.</t>
  </si>
  <si>
    <t>310.0201.900</t>
  </si>
  <si>
    <t>SP-1-4</t>
  </si>
  <si>
    <t>Four way splitter - for use with Standard emitters only.</t>
  </si>
  <si>
    <t>330.0071.900</t>
  </si>
  <si>
    <t>SQT-1</t>
  </si>
  <si>
    <t>Sonet Qt, individual sound masking system for up to 200 sq ft.</t>
  </si>
  <si>
    <t>911.0863.900</t>
  </si>
  <si>
    <t>SQT-E</t>
  </si>
  <si>
    <t>Sonet Qt extension kit, providing an additional 200 sqft of coverage. For SQT-1 only.</t>
  </si>
  <si>
    <t>Pallet Qty</t>
  </si>
  <si>
    <t>Approx. Pallet Dims 
(W x D x H)</t>
  </si>
  <si>
    <t>SKU/EAN</t>
  </si>
  <si>
    <t>Control Interfaces</t>
  </si>
  <si>
    <t>911.1887.900</t>
  </si>
  <si>
    <t>AMP-D225H</t>
  </si>
  <si>
    <t>2 channel, 25W half-rack amplifier</t>
  </si>
  <si>
    <t>Amplifiers</t>
  </si>
  <si>
    <t>Accessories</t>
  </si>
  <si>
    <t>Belgium</t>
  </si>
  <si>
    <t>48</t>
  </si>
  <si>
    <t>911.0670.900</t>
  </si>
  <si>
    <t>D-ALINP</t>
  </si>
  <si>
    <t>Active Local Input Panel decora style with MIC and Line input with individual volume control. For use with any device with Line or MIC/LINE input with 24V phantom power.</t>
  </si>
  <si>
    <t>911.0669.900</t>
  </si>
  <si>
    <t>D-DIWAC</t>
  </si>
  <si>
    <t>Digital  decora style wall control with 2 line LCD display. Buttons for source selection and volume control. Standard 2 wire connection.</t>
  </si>
  <si>
    <t>911.0666.900</t>
  </si>
  <si>
    <t>D-VOL120</t>
  </si>
  <si>
    <t>70 volt, 120 watts Decora style volume control, white, with 24V prioirty relais</t>
  </si>
  <si>
    <t>911.0668.900</t>
  </si>
  <si>
    <t>D-VOL60</t>
  </si>
  <si>
    <t>70 volt,60 watts Decora style volume control, white, with 24V prioirty relais</t>
  </si>
  <si>
    <t>910.0125.900</t>
  </si>
  <si>
    <t>EasyConnect EC-CBL-BG</t>
  </si>
  <si>
    <t>Cable bag</t>
  </si>
  <si>
    <t>910.0120.900</t>
  </si>
  <si>
    <t>EasyConnect EC-P-CH</t>
  </si>
  <si>
    <t>Cable cubby, 2 CH power connectors</t>
  </si>
  <si>
    <t>Tabletop Solutions</t>
  </si>
  <si>
    <t>910.0118.900</t>
  </si>
  <si>
    <t>EasyConnect EC-P-DK</t>
  </si>
  <si>
    <t>Cable cubby, 2 DK power connectors</t>
  </si>
  <si>
    <t>910.0117.900</t>
  </si>
  <si>
    <t>EasyConnect EC-P-EU</t>
  </si>
  <si>
    <t>Cable cubby, 2 EU power connectors</t>
  </si>
  <si>
    <t>EasyConnect EC-P-UNI</t>
  </si>
  <si>
    <t>Cable cubby, 2 universal power connectors</t>
  </si>
  <si>
    <t>910.0126.900</t>
  </si>
  <si>
    <t>EasyConnect MC1</t>
  </si>
  <si>
    <t>Tabletop cable grommet</t>
  </si>
  <si>
    <t>911.0659.900</t>
  </si>
  <si>
    <t>MA120</t>
  </si>
  <si>
    <t>32</t>
  </si>
  <si>
    <t>120 cm x 100 cm x 167 cm</t>
  </si>
  <si>
    <t>19" mixing amplifier 70 - 100 volt / 120 watts, 2 mic/line input, 4 stereo line inputs, left to right 4 level priority system, Emergency in, paging mic with chime, 24V override output</t>
  </si>
  <si>
    <t>Mixer-Amplifiers</t>
  </si>
  <si>
    <t>911.0660.900</t>
  </si>
  <si>
    <t>MA240</t>
  </si>
  <si>
    <t>19" mixing amplifier 70 - 100 volt / 240 watts, 2 mic/line, 4 stereo line inputs, left to right 4 level priority system, Emergency in, paging mic with chime, 24V priority output</t>
  </si>
  <si>
    <t>911.0661.900</t>
  </si>
  <si>
    <t>MA30</t>
  </si>
  <si>
    <t>64</t>
  </si>
  <si>
    <t>120 cm x 80 cm x 164 cm</t>
  </si>
  <si>
    <t>9.5" mixing amplifier 70 - 100 volt / 30 watts, 1 mic/line input, 2 stereo line inputs, left to right 4 level priority system, Emergency in, paging mic with chime, 24V override output</t>
  </si>
  <si>
    <t>911.0674.900</t>
  </si>
  <si>
    <t>MA3060-19</t>
  </si>
  <si>
    <t>Set</t>
  </si>
  <si>
    <t>210</t>
  </si>
  <si>
    <t>120 cm x 80 cm x 161 cm</t>
  </si>
  <si>
    <t>19" bracket kit for MA30/MA60</t>
  </si>
  <si>
    <t>911.0662.900</t>
  </si>
  <si>
    <t>MA60</t>
  </si>
  <si>
    <t>9.5" mixing amplifier 70 - 100 volt / 60 watts, 1 mic/line input, 2 stereo line inputs, left to right 4 level priority system, Emergency in, paging mic with chime, 24V override output</t>
  </si>
  <si>
    <t>Microphones</t>
  </si>
  <si>
    <t>911.0663.900</t>
  </si>
  <si>
    <t>MICPAT-2</t>
  </si>
  <si>
    <t>2-Zone paging microphone with gooseneck and push to talk button per zone.</t>
  </si>
  <si>
    <t>911.0665.900</t>
  </si>
  <si>
    <t>MICPAT-D</t>
  </si>
  <si>
    <t>All call dynamic paging microphone with gooseneck and priority switch, DIN5 connector</t>
  </si>
  <si>
    <t>24</t>
  </si>
  <si>
    <t>911.1888.900</t>
  </si>
  <si>
    <t>PM4100</t>
  </si>
  <si>
    <t>Half-rack stereo pre-amplifier/mixer with 4 inputs</t>
  </si>
  <si>
    <t>Preamplifiers</t>
  </si>
  <si>
    <t>911.0649.900</t>
  </si>
  <si>
    <t>PREZONE1</t>
  </si>
  <si>
    <t>Stereo pre-amplifier/mixer with 2 mono / stereo volume zones, 4 line inputs, 2 MIC/Line inputs with 48V phantom power adn1 emergency input, 2 U 19" rack mount, black</t>
  </si>
  <si>
    <t>911.0650.900</t>
  </si>
  <si>
    <t>PREZONE2</t>
  </si>
  <si>
    <t>Stereo Pre-Amplifier, 2 stereo source zones, 4 stereo line inputs, 2 mic/line inputs, selective paging, emergency input, 0.5 Watts auto stdby, 2 U19" rack mounting, black</t>
  </si>
  <si>
    <t>911.0651.900</t>
  </si>
  <si>
    <t>REVAMP1120T</t>
  </si>
  <si>
    <t>44</t>
  </si>
  <si>
    <t>120 cm x 80 cm x 170 cm</t>
  </si>
  <si>
    <t>Class D amplifier 1 x 120 Watts (70/100 Volts or RMS @ 4 Ohms), convection cooled, 1 U, 19" rackmount</t>
  </si>
  <si>
    <t>911.0652.900</t>
  </si>
  <si>
    <t>REVAMP2060T</t>
  </si>
  <si>
    <t>2 Channel class D amplifier 2 x 60 Watts (70/100 Volts or RMS @ 4 Ohms) or in bridge mode 1 x 120 Watts (70/100 Volts or RMS @ 8 Ohms), convection cooled, 1 U, 19" rackmount</t>
  </si>
  <si>
    <t>911.0653.900</t>
  </si>
  <si>
    <t>REVAMP2120T</t>
  </si>
  <si>
    <t>2 Channel class D amplifier 2 x 120 Watts (70/100 Volts or RMS @ 4 Ohms) or in bridge mode 1 x 240 Watts (70/100 Volts or RMS @ 8 Ohms), convection cooled, 1 U, 19" rackmount</t>
  </si>
  <si>
    <t>911.0654.900</t>
  </si>
  <si>
    <t>REVAMP2150</t>
  </si>
  <si>
    <t>2 Channel class D amplifier 2 x 150 Watts (RMS @ 4 Ohms), 2 x 165 Watts (Dynamic @ 4 Ohms) or in bridge mode 1 x 300 Watts (RMS @ 8 Ohms), convection cooled, 1 U, 19" rackmount</t>
  </si>
  <si>
    <t>120 cm x 100 cm x 190 cm</t>
  </si>
  <si>
    <t>911.0655.900</t>
  </si>
  <si>
    <t>REVAMP4100</t>
  </si>
  <si>
    <t>4 Channel class D amplifier 4 x 100 Watts (RMS @ 4 Ohms), 4 x 110 Watts (Dynamic @ 4 Ohms) or in bridge mode 1 x 200 Watts (RMS @ 8 Ohms), convection cooled, 1 U, 19" rackmount</t>
  </si>
  <si>
    <t>911.0656.900</t>
  </si>
  <si>
    <t>REVAMP4120T</t>
  </si>
  <si>
    <t>4 Channel class D amplifier 4 x 120 Watts (70/100 Volts or RMS @ 4 Ohms) or in bridge mode 2 x 240 Watts (70/100 Volts or RMS @ 8 Ohms), combined convection and fan cooling, 2 U, 19" rackmount</t>
  </si>
  <si>
    <t>911.0657.900</t>
  </si>
  <si>
    <t>REVAMP4240T</t>
  </si>
  <si>
    <t>4 Channel class D amplifier 4 x 240 Watts (70/100 Volts or RMS @ 4 Ohms) or in bridge mode 2 x 480 Watts (70/100 Volts or RMS @ 8 Ohms), combined convection and fan cooling, 2 U, 19" rackmount</t>
  </si>
  <si>
    <t>911.0658.900</t>
  </si>
  <si>
    <t>REVAMP8250</t>
  </si>
  <si>
    <t>8 Channel class D amplifier 8 x 250 Watts (RMS @ 4 Ohms), 8 x 350 Watts (Dynamic @ 4 Ohms) or in bridge mode 4 x 500 Watts ( RMS @8 Ohms), fan cooled, 2 U, 19"</t>
  </si>
  <si>
    <t xml:space="preserve">SPA-GSQ100 </t>
  </si>
  <si>
    <t xml:space="preserve">Square grille with integrated safety wire, 12-pack (fits CM60DTD, CM30DTD, CM20DTS, CM1008D, CM608D, CM20DT, CMX20DT) </t>
  </si>
  <si>
    <t>Loudspeaker Accessories</t>
  </si>
  <si>
    <t>911.1882.900</t>
  </si>
  <si>
    <t>USB 200</t>
  </si>
  <si>
    <t>2x1 USB switch</t>
  </si>
  <si>
    <t>USB Switch</t>
  </si>
  <si>
    <t>Lithuania</t>
  </si>
  <si>
    <t>911.1350.900</t>
  </si>
  <si>
    <t>AFC200</t>
  </si>
  <si>
    <t>Autotransformer 200W</t>
  </si>
  <si>
    <t>Community</t>
  </si>
  <si>
    <t>Italy</t>
  </si>
  <si>
    <t>911.1351.900</t>
  </si>
  <si>
    <t>ALC-1604D</t>
  </si>
  <si>
    <t>Amplified Loudspeaker Controller - 4 Channels X 1600W + DSP Dante</t>
  </si>
  <si>
    <t>911.1352.900</t>
  </si>
  <si>
    <t>ALC-3202D</t>
  </si>
  <si>
    <t>Amplified Loudspeaker Controller - 2 Channels X 3200W + DSP Dante</t>
  </si>
  <si>
    <t>911.1353.900</t>
  </si>
  <si>
    <t>ALC-404D</t>
  </si>
  <si>
    <t>Amplified Loudspeaker Controller - 4 Channels X 400W + DSP Dante</t>
  </si>
  <si>
    <t>911.1354.900</t>
  </si>
  <si>
    <t>BAND100FT</t>
  </si>
  <si>
    <t>Pole Mount Bracket Banding, 100 Feet (30.5 M)</t>
  </si>
  <si>
    <t>911.1355.900</t>
  </si>
  <si>
    <t>BFR22HB</t>
  </si>
  <si>
    <t>22" BalancePoint Horizontal Fly Rails Black</t>
  </si>
  <si>
    <t>911.1356.900</t>
  </si>
  <si>
    <t>BFR22HW</t>
  </si>
  <si>
    <t>22" BalancePoint Horizontal Fly Rails White</t>
  </si>
  <si>
    <t>911.1357.900</t>
  </si>
  <si>
    <t>BFR22VB</t>
  </si>
  <si>
    <t>22" BalancePoint Vertical Fly Rails Black</t>
  </si>
  <si>
    <t>911.1358.900</t>
  </si>
  <si>
    <t>BFR22VW</t>
  </si>
  <si>
    <t>22" BalancePoint Vertical Fly Rails White</t>
  </si>
  <si>
    <t>911.1368.900</t>
  </si>
  <si>
    <t>CMKIT</t>
  </si>
  <si>
    <t>Ceiling Mount Kit Black</t>
  </si>
  <si>
    <t>911.1369.900</t>
  </si>
  <si>
    <t>CMKITW</t>
  </si>
  <si>
    <t>Ceiling Mount Kit White</t>
  </si>
  <si>
    <t>911.1374.900</t>
  </si>
  <si>
    <t>DFSB</t>
  </si>
  <si>
    <t>Downfill Splay Bracket Kit Black</t>
  </si>
  <si>
    <t>911.1375.900</t>
  </si>
  <si>
    <t>DFSW</t>
  </si>
  <si>
    <t>Downfill Splay Bracket Kit White</t>
  </si>
  <si>
    <t>911.1376.900</t>
  </si>
  <si>
    <t>DVS-BFR22B</t>
  </si>
  <si>
    <t>I SERIES Dual Vertical Splay Kit for 2 Enclosures Black</t>
  </si>
  <si>
    <t>911.1377.900</t>
  </si>
  <si>
    <t>DVS-BFR22W</t>
  </si>
  <si>
    <t>I SERIES Dual Vertical Splay Kit for 2 Enclosures White</t>
  </si>
  <si>
    <t>911.0983.900</t>
  </si>
  <si>
    <t>HAB3-BFR38B</t>
  </si>
  <si>
    <t>I SERIES Dual Horizontal Array Kit For 3-Way Models Black</t>
  </si>
  <si>
    <t>911.0984.900</t>
  </si>
  <si>
    <t>HAB3-BFR38W</t>
  </si>
  <si>
    <t>I SERIES Dual Horizontal Array Kit For 3-Way Models White</t>
  </si>
  <si>
    <t>911.0985.900</t>
  </si>
  <si>
    <t>HAB-BFR38B</t>
  </si>
  <si>
    <t>I SERIES Dual Horizontal Array Kit For 2-Way Models Black</t>
  </si>
  <si>
    <t>911.0986.900</t>
  </si>
  <si>
    <t>HAB-BFR38W</t>
  </si>
  <si>
    <t>I SERIES Dual Horizontal Array Kit For 2-Way Models White</t>
  </si>
  <si>
    <t>911.0987.900</t>
  </si>
  <si>
    <t>HSB3-BFR22B</t>
  </si>
  <si>
    <t>I SERIES Dual Horizontal Splay Kit For 3-Way Models Black</t>
  </si>
  <si>
    <t>911.0988.900</t>
  </si>
  <si>
    <t>HSB3-BFR22W</t>
  </si>
  <si>
    <t>I SERIES Dual Horizontal Splay Kit For 3-Way Models White</t>
  </si>
  <si>
    <t>911.0989.900</t>
  </si>
  <si>
    <t>HSB3-SBR54B</t>
  </si>
  <si>
    <t>I SERIES Dual Horizontal Splay w/ Ext Kit for 3-Way Models Black</t>
  </si>
  <si>
    <t>911.0990.900</t>
  </si>
  <si>
    <t>HSB3-SBR54W</t>
  </si>
  <si>
    <t>I SERIES Dual Horizontal Splay w/ Ext Kit for 3-Way Models White</t>
  </si>
  <si>
    <t>911.0991.900</t>
  </si>
  <si>
    <t>HSB-BFR22B</t>
  </si>
  <si>
    <t>I SERIES Dual Horizontal Splay Kit for 2-Way Models Black</t>
  </si>
  <si>
    <t>911.0992.900</t>
  </si>
  <si>
    <t>HSB-BFR22W</t>
  </si>
  <si>
    <t>I SERIES Dual Horizontal Splay Kit for 2-Way Models White</t>
  </si>
  <si>
    <t>911.0993.900</t>
  </si>
  <si>
    <t>HSB-SBR54B</t>
  </si>
  <si>
    <t>I SERIES Dual Horizontal Splay w/ Ext Kit for 2-Way Models Black</t>
  </si>
  <si>
    <t>911.0994.900</t>
  </si>
  <si>
    <t>HSB-SBR54W</t>
  </si>
  <si>
    <t>I SERIES Dual Horizontal Splay w/ Ext Kit for 2-Way Models White</t>
  </si>
  <si>
    <t>911.0995.900</t>
  </si>
  <si>
    <t>HVS3B</t>
  </si>
  <si>
    <t>I SERIES H/V Splay Bracket Extension Kit for 3-Way Models Black</t>
  </si>
  <si>
    <t>911.0996.900</t>
  </si>
  <si>
    <t>HVS3W</t>
  </si>
  <si>
    <t>I SERIES H/V Splay Bracket Extension Kit for 3-Way Models White</t>
  </si>
  <si>
    <t>911.0997.900</t>
  </si>
  <si>
    <t>HVSB</t>
  </si>
  <si>
    <t>I SERIES H/V Splay Bracket Extension Kit for 2-Way Models Black</t>
  </si>
  <si>
    <t>911.0998.900</t>
  </si>
  <si>
    <t>HVSW</t>
  </si>
  <si>
    <t>I SERIES H/V Splay Bracket Extension Kit for 2-Way Models White</t>
  </si>
  <si>
    <t>911.0999.900</t>
  </si>
  <si>
    <t>IAF40B</t>
  </si>
  <si>
    <t>I SERIES 40" Isometric Array Frame Black</t>
  </si>
  <si>
    <t>911.1000.900</t>
  </si>
  <si>
    <t>IAF40W</t>
  </si>
  <si>
    <t>I SERIES 40" Isometric Array Frame White</t>
  </si>
  <si>
    <t>911.1001.900</t>
  </si>
  <si>
    <t>IAF55B</t>
  </si>
  <si>
    <t>I SERIES 55" Isometric Array Frame Black</t>
  </si>
  <si>
    <t>911.1002.900</t>
  </si>
  <si>
    <t>IAF55W</t>
  </si>
  <si>
    <t>I SERIES 55" Isometric Array Frame White</t>
  </si>
  <si>
    <t>911.1003.900</t>
  </si>
  <si>
    <t>IC6-1062/00B</t>
  </si>
  <si>
    <t>High Output 6.5-Inch 2-Way 100 X 100 Indoor Black</t>
  </si>
  <si>
    <t>Loudspeakers, Compact</t>
  </si>
  <si>
    <t>911.1004.900</t>
  </si>
  <si>
    <t>IC6-1062/00W</t>
  </si>
  <si>
    <t>High Output 6.5-Inch 2-Way 100 X 100 Indoor White</t>
  </si>
  <si>
    <t>911.1005.900</t>
  </si>
  <si>
    <t>IC6-1062T00B</t>
  </si>
  <si>
    <t>High Output 6.5-Inch 2-Way 100 X 100 70V/100V Indoor Black</t>
  </si>
  <si>
    <t>911.1006.900</t>
  </si>
  <si>
    <t>IC6-1062T00W</t>
  </si>
  <si>
    <t>High Output 6.5-Inch 2-Way 100 X 100 70V/100V Indoor White</t>
  </si>
  <si>
    <t>911.1007.900</t>
  </si>
  <si>
    <t>IC6-1062WR00</t>
  </si>
  <si>
    <t>High Output 6.5-Inch 2-Way 100 X 100 Weather-Resistant Grey</t>
  </si>
  <si>
    <t>911.1008.900</t>
  </si>
  <si>
    <t>IC6-1062WT00</t>
  </si>
  <si>
    <t>High Output 6.5-Inch 2-Way 100 X 100 70V/100V Weather-Resistant Grey</t>
  </si>
  <si>
    <t>911.1009.900</t>
  </si>
  <si>
    <t>IC6-1082/26B</t>
  </si>
  <si>
    <t>High Output 8-Inch 2-Way 120 X 60 Indoor Black</t>
  </si>
  <si>
    <t>911.1010.900</t>
  </si>
  <si>
    <t>IC6-1082/26W</t>
  </si>
  <si>
    <t>High Output 8-Inch 2-Way 120 X 60 Indoor White</t>
  </si>
  <si>
    <t>911.1011.900</t>
  </si>
  <si>
    <t>IC6-1082/96B</t>
  </si>
  <si>
    <t>High Output 8-Inch 2-Way 90 X 60 Indoor Black</t>
  </si>
  <si>
    <t>911.1012.900</t>
  </si>
  <si>
    <t>IC6-1082/96W</t>
  </si>
  <si>
    <t>High Output 8-Inch 2-Way 90 X 60 Indoor White</t>
  </si>
  <si>
    <t>911.1013.900</t>
  </si>
  <si>
    <t>IC6-1082T26B</t>
  </si>
  <si>
    <t>High Output 8-Inch 2-Way 120 X 60 70V/100V Indoor Black</t>
  </si>
  <si>
    <t>911.1014.900</t>
  </si>
  <si>
    <t>IC6-1082T26W</t>
  </si>
  <si>
    <t>High Output 8-Inch 2-Way 120 X 60 70V/100V Indoor White</t>
  </si>
  <si>
    <t>911.1015.900</t>
  </si>
  <si>
    <t>IC6-1082T96B</t>
  </si>
  <si>
    <t>High Output 8-Inch 2-Way 90 X 60 70V/100V Indoor Black</t>
  </si>
  <si>
    <t>911.1016.900</t>
  </si>
  <si>
    <t>IC6-1082T96W</t>
  </si>
  <si>
    <t>High Output 8-Inch 2-Way 90 X 60 70V/100V Indoor White</t>
  </si>
  <si>
    <t>911.1017.900</t>
  </si>
  <si>
    <t>IC6-1082WR26</t>
  </si>
  <si>
    <t>High Output 8-Inch 2-Way 120 X 60 Weather-Resistant Grey</t>
  </si>
  <si>
    <t>911.1018.900</t>
  </si>
  <si>
    <t>IC6-1082WR96</t>
  </si>
  <si>
    <t>High Output 8-Inch 2-Way 90 X 60 Weather-Resistant Grey</t>
  </si>
  <si>
    <t>911.1019.900</t>
  </si>
  <si>
    <t>IC6-1082WT26</t>
  </si>
  <si>
    <t>High Output 8-Inch 2-Way 120 X 60 70V/100V Weather-Resistant Grey</t>
  </si>
  <si>
    <t>911.1020.900</t>
  </si>
  <si>
    <t>IC6-1082WT96</t>
  </si>
  <si>
    <t>High Output 8-Inch 2-Way 90 X 60 70V/100V Weather-Resistant Grey</t>
  </si>
  <si>
    <t>911.1021.900</t>
  </si>
  <si>
    <t>IC6-2082/26B</t>
  </si>
  <si>
    <t>High Output Dual 8-Inch 2-Way 120 X 60 Indoor Black</t>
  </si>
  <si>
    <t>911.1022.900</t>
  </si>
  <si>
    <t>IC6-2082/26W</t>
  </si>
  <si>
    <t>High Output Dual 8-Inch 2-Way 120 X 60 Indoor White</t>
  </si>
  <si>
    <t>911.1023.900</t>
  </si>
  <si>
    <t>IC6-2082/96B</t>
  </si>
  <si>
    <t>High Output Dual 8-Inch 2-Way 90 X 60 Indoor Black</t>
  </si>
  <si>
    <t>911.1024.900</t>
  </si>
  <si>
    <t>IC6-2082/96W</t>
  </si>
  <si>
    <t>High Output Dual 8-Inch 2-Way 90 X 60 Indoor White</t>
  </si>
  <si>
    <t>911.1025.900</t>
  </si>
  <si>
    <t>IC6-2082T26B</t>
  </si>
  <si>
    <t>High Output Dual 8-Inch 2-Way 120 X 60 70V/100V Indoor Black</t>
  </si>
  <si>
    <t>911.1026.900</t>
  </si>
  <si>
    <t>IC6-2082T26W</t>
  </si>
  <si>
    <t>High Output Dual 8-Inch 2-Way 120 X 60 70V/100V  Indoor White</t>
  </si>
  <si>
    <t>911.1027.900</t>
  </si>
  <si>
    <t>IC6-2082T96B</t>
  </si>
  <si>
    <t>High Output Dual 8-Inch 2-Way 90 X 60 70V/100V Indoor Black</t>
  </si>
  <si>
    <t>911.1028.900</t>
  </si>
  <si>
    <t>IC6-2082T96W</t>
  </si>
  <si>
    <t>High Output Dual 8-Inch 2-Way 90 X 60 70V/100V  Indoor White</t>
  </si>
  <si>
    <t>911.1029.900</t>
  </si>
  <si>
    <t>IC6-2082WR26</t>
  </si>
  <si>
    <t>High Output Dual 8-Inch 2-Way 120 X 60 Weather-Resistant Grey</t>
  </si>
  <si>
    <t>911.1030.900</t>
  </si>
  <si>
    <t>IC6-2082WR96</t>
  </si>
  <si>
    <t>High Output Dual 8-Inch 2-Way 90 X 60 Weather-Resistant Grey</t>
  </si>
  <si>
    <t>911.1031.900</t>
  </si>
  <si>
    <t>IC6-2082WT26</t>
  </si>
  <si>
    <t>High Output Dual 8-Inch 2-Way 120 X 60 70V/100V Weather-Resistant Grey</t>
  </si>
  <si>
    <t>911.1032.900</t>
  </si>
  <si>
    <t>IC6-2082WT96</t>
  </si>
  <si>
    <t>High Output Dual 8-Inch 2-Way 90 X 60 70V/100V Weather-Resistant Grey</t>
  </si>
  <si>
    <t>911.1033.900</t>
  </si>
  <si>
    <t>IP6-1122/26B</t>
  </si>
  <si>
    <t>Medium Power 12-Inch 2-Way 120 X 60 Black</t>
  </si>
  <si>
    <t>Loudspeakers, Point Source</t>
  </si>
  <si>
    <t>911.1034.900</t>
  </si>
  <si>
    <t>IP6-1122/26W</t>
  </si>
  <si>
    <t>Medium Power 12-Inch 2-Way 120 X 60 White</t>
  </si>
  <si>
    <t>911.1035.900</t>
  </si>
  <si>
    <t>IP6-1122/64B</t>
  </si>
  <si>
    <t>Medium Power 12-Inch 2-Way 60 X 40 Black</t>
  </si>
  <si>
    <t>911.1036.900</t>
  </si>
  <si>
    <t>IP6-1122/64W</t>
  </si>
  <si>
    <t>Medium Power 12-Inch 2-Way 60 X 40 White</t>
  </si>
  <si>
    <t>911.1037.900</t>
  </si>
  <si>
    <t>IP6-1122/66B</t>
  </si>
  <si>
    <t>Medium Power 12-Inch 2-Way 60 X 60 Black</t>
  </si>
  <si>
    <t>911.1038.900</t>
  </si>
  <si>
    <t>IP6-1122/66W</t>
  </si>
  <si>
    <t>Medium Power 12-Inch 2-Way 60 X 60 White</t>
  </si>
  <si>
    <t>911.1039.900</t>
  </si>
  <si>
    <t>IP6-1122/94B</t>
  </si>
  <si>
    <t>Medium Power 12-Inch 2-Way 90 X 40 Black</t>
  </si>
  <si>
    <t>911.1040.900</t>
  </si>
  <si>
    <t>IP6-1122/94W</t>
  </si>
  <si>
    <t>Medium Power 12-Inch 2-Way 90 X 40 White</t>
  </si>
  <si>
    <t>911.1041.900</t>
  </si>
  <si>
    <t>IP6-1122/96B</t>
  </si>
  <si>
    <t>Medium Power 12-Inch 2-Way 90 X 60 Black</t>
  </si>
  <si>
    <t>911.1042.900</t>
  </si>
  <si>
    <t>IP6-1122/96W</t>
  </si>
  <si>
    <t>Medium Power 12-Inch 2-Way 90 X 60 White</t>
  </si>
  <si>
    <t>911.1043.900</t>
  </si>
  <si>
    <t>IP6-1122/99B</t>
  </si>
  <si>
    <t>Medium Power 12-Inch 2-Way 90 X 90 Black</t>
  </si>
  <si>
    <t>911.1044.900</t>
  </si>
  <si>
    <t>IP6-1122/99W</t>
  </si>
  <si>
    <t>Medium Power 12-Inch 2-Way 90 X 90 White</t>
  </si>
  <si>
    <t>911.1045.900</t>
  </si>
  <si>
    <t>IP6-1122/xx-CTO</t>
  </si>
  <si>
    <t>CALL FOR QUOTE</t>
  </si>
  <si>
    <t>Medium Power 12-inch Two-Way Installation Loudspeaker</t>
  </si>
  <si>
    <t>Contact Biamp for Options, Price and Lead Time</t>
  </si>
  <si>
    <t>911.1046.900</t>
  </si>
  <si>
    <t>IP6-1122WR26</t>
  </si>
  <si>
    <t>Medium Power 12-Inch 2-Way 120 X 60 Weather-Resistant Grey</t>
  </si>
  <si>
    <t>911.1047.900</t>
  </si>
  <si>
    <t>IP6-1122WR64</t>
  </si>
  <si>
    <t>Medium Power 12-Inch 2-Way 60 X 40 Weather-Resistant Grey</t>
  </si>
  <si>
    <t>911.1048.900</t>
  </si>
  <si>
    <t>IP6-1122WR66</t>
  </si>
  <si>
    <t>Medium Power 12-Inch 2-Way 60 X 60 Weather-Resistant Grey</t>
  </si>
  <si>
    <t>911.1049.900</t>
  </si>
  <si>
    <t>IP6-1122WR94</t>
  </si>
  <si>
    <t>Medium Power 12-Inch 2-Way 90 X 40 Weather-Resistant Grey</t>
  </si>
  <si>
    <t>911.1050.900</t>
  </si>
  <si>
    <t>IP6-1122WR96</t>
  </si>
  <si>
    <t>Medium Power 12-Inch 2-Way 90 X 60 Weather-Resistant Grey</t>
  </si>
  <si>
    <t>911.1051.900</t>
  </si>
  <si>
    <t>IP6-1122WR99</t>
  </si>
  <si>
    <t>Medium Power 12-Inch 2-Way 90 X 90 Weather-Resistant Grey</t>
  </si>
  <si>
    <t>911.1052.900</t>
  </si>
  <si>
    <t>IP6-1152/26B</t>
  </si>
  <si>
    <t>Medium Power 15-Inch 2-Way 120 X 60 Black</t>
  </si>
  <si>
    <t>911.1053.900</t>
  </si>
  <si>
    <t>IP6-1152/26W</t>
  </si>
  <si>
    <t>Medium Power 15-Inch 2-Way 120 X 60 White</t>
  </si>
  <si>
    <t>911.1054.900</t>
  </si>
  <si>
    <t>IP6-1152/64B</t>
  </si>
  <si>
    <t>Medium Power 15-Inch 2-Way 60 X 40 Black</t>
  </si>
  <si>
    <t>911.1055.900</t>
  </si>
  <si>
    <t>IP6-1152/64W</t>
  </si>
  <si>
    <t>Medium Power 15-Inch 2-Way 60 X 40 White</t>
  </si>
  <si>
    <t>911.1056.900</t>
  </si>
  <si>
    <t>IP6-1152/66B</t>
  </si>
  <si>
    <t>Medium Power 15-Inch 2-Way 60 X 60 Black</t>
  </si>
  <si>
    <t>911.1057.900</t>
  </si>
  <si>
    <t>IP6-1152/66W</t>
  </si>
  <si>
    <t>Medium Power 15-Inch 2-Way 60 X 60 White</t>
  </si>
  <si>
    <t>911.1058.900</t>
  </si>
  <si>
    <t>IP6-1152/94B</t>
  </si>
  <si>
    <t>Medium Power 15-Inch 2-Way 90 X 40 Black</t>
  </si>
  <si>
    <t>911.1059.900</t>
  </si>
  <si>
    <t>IP6-1152/94W</t>
  </si>
  <si>
    <t>Medium Power 15-Inch 2-Way 90 X 40 White</t>
  </si>
  <si>
    <t>911.1060.900</t>
  </si>
  <si>
    <t>IP6-1152/96B</t>
  </si>
  <si>
    <t>Medium Power 15-Inch 2-Way 90 X 60 Black</t>
  </si>
  <si>
    <t>911.1061.900</t>
  </si>
  <si>
    <t>IP6-1152/96W</t>
  </si>
  <si>
    <t>Medium Power 15-Inch 2-Way 90 X 60 White</t>
  </si>
  <si>
    <t>911.1062.900</t>
  </si>
  <si>
    <t>IP6-1152/99B</t>
  </si>
  <si>
    <t>Medium Power 15-Inch 2-Way 90 X 90 Black</t>
  </si>
  <si>
    <t>911.1063.900</t>
  </si>
  <si>
    <t>IP6-1152/99W</t>
  </si>
  <si>
    <t>Medium Power 15-Inch 2-Way 90 X 90 White</t>
  </si>
  <si>
    <t>911.1064.900</t>
  </si>
  <si>
    <t>IP6-1152/xx-CTO</t>
  </si>
  <si>
    <t>Medium Power 15-inch Two-Way Installation Loudspeaker</t>
  </si>
  <si>
    <t>911.1065.900</t>
  </si>
  <si>
    <t>IP6-1152WR26</t>
  </si>
  <si>
    <t>Medium Power 15-Inch 2-Way 120 X 60  Weather-Resistant Grey</t>
  </si>
  <si>
    <t>911.1066.900</t>
  </si>
  <si>
    <t>IP6-1152WR64</t>
  </si>
  <si>
    <t>Medium Power 15-Inch 2-Way 60 X 40 Weather-Resistant Grey</t>
  </si>
  <si>
    <t>911.1067.900</t>
  </si>
  <si>
    <t>IP6-1152WR66</t>
  </si>
  <si>
    <t>Medium Power 15-Inch 2-Way 60 X 60  Weather-Resistant Grey</t>
  </si>
  <si>
    <t>911.1068.900</t>
  </si>
  <si>
    <t>IP6-1152WR94</t>
  </si>
  <si>
    <t>Medium Power 15-Inch 2-Way 90 X 40  Weather-Resistant Grey</t>
  </si>
  <si>
    <t>911.1069.900</t>
  </si>
  <si>
    <t>IP6-1152WR96</t>
  </si>
  <si>
    <t>Medium Power 15-Inch 2-Way 90 X 60  Weather-Resistant Grey</t>
  </si>
  <si>
    <t>911.1070.900</t>
  </si>
  <si>
    <t>IP6-1152WR99</t>
  </si>
  <si>
    <t>Medium Power 15-Inch 2-Way 90 X 90  Weather-Resistant Grey</t>
  </si>
  <si>
    <t>911.1071.900</t>
  </si>
  <si>
    <t>IP8-1122/26B</t>
  </si>
  <si>
    <t>High Power 12-Inch 2-Way 120 X 60 Black</t>
  </si>
  <si>
    <t>911.1072.900</t>
  </si>
  <si>
    <t>IP8-1122/26W</t>
  </si>
  <si>
    <t>High Power 12-Inch 2-Way 120 X 60 White</t>
  </si>
  <si>
    <t>911.1073.900</t>
  </si>
  <si>
    <t>IP8-1122/64B</t>
  </si>
  <si>
    <t>High Power 12-Inch 2-Way 60 X 40 Black</t>
  </si>
  <si>
    <t>911.1074.900</t>
  </si>
  <si>
    <t>IP8-1122/64W</t>
  </si>
  <si>
    <t>High Power 12-Inch 2-Way 60 X 40 White</t>
  </si>
  <si>
    <t>911.1075.900</t>
  </si>
  <si>
    <t>IP8-1122/66B</t>
  </si>
  <si>
    <t>High Power 12-Inch 2-Way 60 X 60 Black</t>
  </si>
  <si>
    <t>911.1076.900</t>
  </si>
  <si>
    <t>IP8-1122/66W</t>
  </si>
  <si>
    <t>High Power 12-Inch 2-Way 60 X 60 White</t>
  </si>
  <si>
    <t>911.1077.900</t>
  </si>
  <si>
    <t>IP8-1122/94B</t>
  </si>
  <si>
    <t>High Power 12-Inch 2-Way 90 X 40 Black</t>
  </si>
  <si>
    <t>911.1078.900</t>
  </si>
  <si>
    <t>IP8-1122/94W</t>
  </si>
  <si>
    <t>High Power 12-Inch 2-Way 90 X 40 White</t>
  </si>
  <si>
    <t>911.1079.900</t>
  </si>
  <si>
    <t>IP8-1122/96B</t>
  </si>
  <si>
    <t>High Power 12-Inch 2-Way 90 X 60 Black</t>
  </si>
  <si>
    <t>911.1080.900</t>
  </si>
  <si>
    <t>IP8-1122/96W</t>
  </si>
  <si>
    <t>High Power 12-Inch 2-Way 90 X 60 White</t>
  </si>
  <si>
    <t>911.1081.900</t>
  </si>
  <si>
    <t>IP8-1122/99B</t>
  </si>
  <si>
    <t>High Power 12-Inch 2-Way 90 X 90 Black</t>
  </si>
  <si>
    <t>911.1082.900</t>
  </si>
  <si>
    <t>IP8-1122/99W</t>
  </si>
  <si>
    <t>High Power 12-Inch 2-Way 90 X 90 White</t>
  </si>
  <si>
    <t>911.1083.900</t>
  </si>
  <si>
    <t>IP8-1122/xx-CTO</t>
  </si>
  <si>
    <t>High Power 12-inch Two-Way Installation Loudspeaker</t>
  </si>
  <si>
    <t>911.1084.900</t>
  </si>
  <si>
    <t>IP8-1122WR26</t>
  </si>
  <si>
    <t>High Power 12-Inch 2-Way 120 X 60 Weather-Resistant Grey</t>
  </si>
  <si>
    <t>911.1085.900</t>
  </si>
  <si>
    <t>IP8-1122WR64</t>
  </si>
  <si>
    <t>High Power 12-Inch 2-Way 60 X 40 Weather-Resistant Grey</t>
  </si>
  <si>
    <t>911.1086.900</t>
  </si>
  <si>
    <t>IP8-1122WR66</t>
  </si>
  <si>
    <t>High Power 12-Inch 2-Way 60 X 60 Weather-Resistant Grey</t>
  </si>
  <si>
    <t>911.1087.900</t>
  </si>
  <si>
    <t>IP8-1122WR94</t>
  </si>
  <si>
    <t>High Power 12-Inch 2-Way 90 X 40 Weather-Resistant Grey</t>
  </si>
  <si>
    <t>911.1088.900</t>
  </si>
  <si>
    <t>IP8-1122WR96</t>
  </si>
  <si>
    <t>High Power 12-Inch 2-Way 90 X 60 Weather-Resistant Grey</t>
  </si>
  <si>
    <t>911.1089.900</t>
  </si>
  <si>
    <t>IP8-1122WR99</t>
  </si>
  <si>
    <t>High Power 12-Inch 2-Way 90 X 90 Weather-Resistant Grey</t>
  </si>
  <si>
    <t>911.1090.900</t>
  </si>
  <si>
    <t>IP8-1152/26B</t>
  </si>
  <si>
    <t>High Power 15-Inch 2-Way 120 X 60 Black</t>
  </si>
  <si>
    <t>911.1091.900</t>
  </si>
  <si>
    <t>IP8-1152/26W</t>
  </si>
  <si>
    <t>High Power 15-Inch 2-Way 120 X 60 White</t>
  </si>
  <si>
    <t>911.1092.900</t>
  </si>
  <si>
    <t>IP8-1152/64B</t>
  </si>
  <si>
    <t>High Power 15-Inch 2-Way 60 X 40 Black</t>
  </si>
  <si>
    <t>911.1093.900</t>
  </si>
  <si>
    <t>IP8-1152/64W</t>
  </si>
  <si>
    <t>High Power 15-Inch 2-Way 60 X 40 White</t>
  </si>
  <si>
    <t>911.1094.900</t>
  </si>
  <si>
    <t>IP8-1152/66B</t>
  </si>
  <si>
    <t>High Power 15-Inch 2-Way 60 X 60 Black</t>
  </si>
  <si>
    <t>911.1095.900</t>
  </si>
  <si>
    <t>IP8-1152/66W</t>
  </si>
  <si>
    <t>High Power 15-Inch 2-Way 60 X 60 White</t>
  </si>
  <si>
    <t>911.1096.900</t>
  </si>
  <si>
    <t>IP8-1152/94B</t>
  </si>
  <si>
    <t>High Power 15-Inch 2-Way 90 X 40 Black</t>
  </si>
  <si>
    <t>911.1097.900</t>
  </si>
  <si>
    <t>IP8-1152/94W</t>
  </si>
  <si>
    <t>High Power 15-Inch 2-Way 90 X 40 White</t>
  </si>
  <si>
    <t>911.1098.900</t>
  </si>
  <si>
    <t>IP8-1152/96B</t>
  </si>
  <si>
    <t>High Power 15-Inch 2-Way 90 X 60 Black</t>
  </si>
  <si>
    <t>911.1099.900</t>
  </si>
  <si>
    <t>IP8-1152/96W</t>
  </si>
  <si>
    <t>High Power 15-Inch 2-Way 90 X 60 White</t>
  </si>
  <si>
    <t>911.1100.900</t>
  </si>
  <si>
    <t>IP8-1152/99B</t>
  </si>
  <si>
    <t>High Power 15-Inch 2-Way 90 X 90 Black</t>
  </si>
  <si>
    <t>911.1101.900</t>
  </si>
  <si>
    <t>IP8-1152/99W</t>
  </si>
  <si>
    <t>High Power 15-Inch 2-Way 90 X 90 White</t>
  </si>
  <si>
    <t>911.1102.900</t>
  </si>
  <si>
    <t>IP8-1152/xx-CTO</t>
  </si>
  <si>
    <t>High Power 15-inch Two-Way Installation Loudspeaker</t>
  </si>
  <si>
    <t>911.1103.900</t>
  </si>
  <si>
    <t>IP8-1152WR26</t>
  </si>
  <si>
    <t>High Power 15-Inch 2-Way 120 X 60 Weather-Resistant Grey</t>
  </si>
  <si>
    <t>911.1104.900</t>
  </si>
  <si>
    <t>IP8-1152WR64</t>
  </si>
  <si>
    <t>High Power 15-Inch 2-Way 60 X 40 Weather-Resistant Grey</t>
  </si>
  <si>
    <t>911.1105.900</t>
  </si>
  <si>
    <t>IP8-1152WR66</t>
  </si>
  <si>
    <t>High Power 15-Inch 2-Way 60 X 60 Weather-Resistant Grey</t>
  </si>
  <si>
    <t>911.1106.900</t>
  </si>
  <si>
    <t>IP8-1152WR94</t>
  </si>
  <si>
    <t>High Power 15-Inch 2-Way 90 X 40 Weather-Resistant Grey</t>
  </si>
  <si>
    <t>911.1107.900</t>
  </si>
  <si>
    <t>IP8-1152WR96</t>
  </si>
  <si>
    <t>High Power 15-Inch 2-Way 90 X 60 Weather-Resistant Grey</t>
  </si>
  <si>
    <t>911.1108.900</t>
  </si>
  <si>
    <t>IP8-1152WR99</t>
  </si>
  <si>
    <t>High Power 15-Inch 2-Way 90 X 90 Weather-Resistant Grey</t>
  </si>
  <si>
    <t>911.1109.900</t>
  </si>
  <si>
    <t>IP8-1153/64B</t>
  </si>
  <si>
    <t>High Power 15-Inch 3-Way 60 X 40 Black</t>
  </si>
  <si>
    <t>911.1110.900</t>
  </si>
  <si>
    <t>IP8-1153/64W</t>
  </si>
  <si>
    <t>High Power 15-Inch 3-Way 60 X 40 White</t>
  </si>
  <si>
    <t>911.1111.900</t>
  </si>
  <si>
    <t>IP8-1153/66B</t>
  </si>
  <si>
    <t>High Power 15-Inch 3-Way 60 X 60 Black</t>
  </si>
  <si>
    <t>911.1112.900</t>
  </si>
  <si>
    <t>IP8-1153/66W</t>
  </si>
  <si>
    <t>High Power 15-Inch 3-Way 60 X 60 White</t>
  </si>
  <si>
    <t>911.1113.900</t>
  </si>
  <si>
    <t>IP8-1153/94B</t>
  </si>
  <si>
    <t>High Power 15-Inch 3-Way 90 X 40 Black</t>
  </si>
  <si>
    <t>911.1114.900</t>
  </si>
  <si>
    <t>IP8-1153/94W</t>
  </si>
  <si>
    <t>High Power 15-Inch 3-Way 90 X 40 White</t>
  </si>
  <si>
    <t>911.1115.900</t>
  </si>
  <si>
    <t>IP8-1153/xx-CTO</t>
  </si>
  <si>
    <t>High Power 15-inch Three-Way Installation Loudspeaker</t>
  </si>
  <si>
    <t>911.1116.900</t>
  </si>
  <si>
    <t>IP8-1153WR64</t>
  </si>
  <si>
    <t>High Power 15-Inch 3-Way 60 X 40 Weather-Resistant Grey</t>
  </si>
  <si>
    <t>911.1117.900</t>
  </si>
  <si>
    <t>IP8-1153WR66</t>
  </si>
  <si>
    <t>High Power 15-Inch 3-Way 60 X 60 Weather-Resistant Grey</t>
  </si>
  <si>
    <t>911.1118.900</t>
  </si>
  <si>
    <t>IP8-1153WR94</t>
  </si>
  <si>
    <t>High Power 15-Inch 3-Way 90 X 40 Weather-Resistant Grey</t>
  </si>
  <si>
    <t>911.1119.900</t>
  </si>
  <si>
    <t>IS6-112B</t>
  </si>
  <si>
    <t>Medium Power 12-Inch Subwoofer Black</t>
  </si>
  <si>
    <t>Subwoofers</t>
  </si>
  <si>
    <t>911.1120.900</t>
  </si>
  <si>
    <t>IS6-112C</t>
  </si>
  <si>
    <t>Medium Power 12-Inch Subwoofer Configured-to-Order</t>
  </si>
  <si>
    <t>911.1121.900</t>
  </si>
  <si>
    <t>IS6-112W</t>
  </si>
  <si>
    <t>Medium Power 12-Inch Subwoofer White</t>
  </si>
  <si>
    <t>911.1122.900</t>
  </si>
  <si>
    <t>IS6-112WR</t>
  </si>
  <si>
    <t>Medium Power 12-Inch Subwoofer Weather-Resistant Grey</t>
  </si>
  <si>
    <t>911.1123.900</t>
  </si>
  <si>
    <t>IS6-115B</t>
  </si>
  <si>
    <t>Medium Power 15-Inch Subwoofer Black</t>
  </si>
  <si>
    <t>911.1124.900</t>
  </si>
  <si>
    <t>IS6-115C</t>
  </si>
  <si>
    <t>Medium Power 15-Inch Subwoofer Configured-to-Order</t>
  </si>
  <si>
    <t>911.1125.900</t>
  </si>
  <si>
    <t>IS6-115W</t>
  </si>
  <si>
    <t>Medium Power 15-Inch Subwoofer White</t>
  </si>
  <si>
    <t>911.1126.900</t>
  </si>
  <si>
    <t>IS6-115WR</t>
  </si>
  <si>
    <t>Medium Power 15-Inch Subwoofer Weather-Resistant Grey</t>
  </si>
  <si>
    <t>911.1127.900</t>
  </si>
  <si>
    <t>IS6-118B</t>
  </si>
  <si>
    <t>Medium Power 18-Inch Subwoofer Black</t>
  </si>
  <si>
    <t>911.1128.900</t>
  </si>
  <si>
    <t>IS6-118C</t>
  </si>
  <si>
    <t>Medium Power 18-Inch Subwoofer Configured-to-Order</t>
  </si>
  <si>
    <t>911.1129.900</t>
  </si>
  <si>
    <t>IS6-118W</t>
  </si>
  <si>
    <t>Medium Power 18-Inch Subwoofer White</t>
  </si>
  <si>
    <t>911.1130.900</t>
  </si>
  <si>
    <t>IS6-118WR</t>
  </si>
  <si>
    <t>Medium Power 18-Inch Subwoofer Weather-Resistant Grey</t>
  </si>
  <si>
    <t>911.1131.900</t>
  </si>
  <si>
    <t>IS6-212B</t>
  </si>
  <si>
    <t>Medium Power Dual 12-Inch Subwoofer Black</t>
  </si>
  <si>
    <t>911.1132.900</t>
  </si>
  <si>
    <t>IS6-212C</t>
  </si>
  <si>
    <t>Medium Power Dual 12-Inch Subwoofer Configured-to-Order</t>
  </si>
  <si>
    <t>911.1133.900</t>
  </si>
  <si>
    <t>IS6-212W</t>
  </si>
  <si>
    <t>Medium Power Dual 12-Inch Subwoofer White</t>
  </si>
  <si>
    <t>911.1134.900</t>
  </si>
  <si>
    <t>IS6-212WR</t>
  </si>
  <si>
    <t>Medium Power Dual 12-Inch Subwoofer Weather-Resistant Grey</t>
  </si>
  <si>
    <t>911.1135.900</t>
  </si>
  <si>
    <t>IS6-215B</t>
  </si>
  <si>
    <t>Medium Power Dual 15-Inch Subwoofer Black</t>
  </si>
  <si>
    <t>911.1136.900</t>
  </si>
  <si>
    <t>IS6-215C</t>
  </si>
  <si>
    <t>Medium Power Dual 15-Inch Subwoofer Configured-to-Order</t>
  </si>
  <si>
    <t>911.1137.900</t>
  </si>
  <si>
    <t>IS6-215W</t>
  </si>
  <si>
    <t>Medium Power Dual 15-Inch Subwoofer White</t>
  </si>
  <si>
    <t>911.1138.900</t>
  </si>
  <si>
    <t>IS6-215WR</t>
  </si>
  <si>
    <t>Medium Power Dual 15-Inch Subwoofer Weather-Resistant Grey</t>
  </si>
  <si>
    <t>911.1139.900</t>
  </si>
  <si>
    <t>IS6-218B</t>
  </si>
  <si>
    <t>Medium Power Dual 18-Inch Subwoofer Black</t>
  </si>
  <si>
    <t>911.1140.900</t>
  </si>
  <si>
    <t>IS6-218C</t>
  </si>
  <si>
    <t>Medium Power Dual 18-Inch Subwoofer Configured-to-Order</t>
  </si>
  <si>
    <t>911.1141.900</t>
  </si>
  <si>
    <t>IS6-218W</t>
  </si>
  <si>
    <t>Medium Power Dual 18-Inch Subwoofer White</t>
  </si>
  <si>
    <t>911.1142.900</t>
  </si>
  <si>
    <t>IS6-218WR</t>
  </si>
  <si>
    <t>Medium Power Dual 18-Inch Subwoofer Weather-Resistant Grey</t>
  </si>
  <si>
    <t>911.1143.900</t>
  </si>
  <si>
    <t>IS8-112B</t>
  </si>
  <si>
    <t>High Power 12-Inch Subwoofer Black</t>
  </si>
  <si>
    <t>911.1144.900</t>
  </si>
  <si>
    <t>IS8-112C</t>
  </si>
  <si>
    <t>High Power 12-Inch Subwoofer Configured-to-Order</t>
  </si>
  <si>
    <t>911.1145.900</t>
  </si>
  <si>
    <t>IS8-112W</t>
  </si>
  <si>
    <t>High Power 12-Inch Subwoofer White</t>
  </si>
  <si>
    <t>911.1146.900</t>
  </si>
  <si>
    <t>IS8-112WR</t>
  </si>
  <si>
    <t>High Power 12-Inch Subwoofer Weather-Resistant Grey</t>
  </si>
  <si>
    <t>911.1147.900</t>
  </si>
  <si>
    <t>IS8-115B</t>
  </si>
  <si>
    <t>High Power 15-Inch Subwoofer Black</t>
  </si>
  <si>
    <t>911.1148.900</t>
  </si>
  <si>
    <t>IS8-115C</t>
  </si>
  <si>
    <t>High Power 15-Inch Subwoofer Configured-to-Order</t>
  </si>
  <si>
    <t>911.1149.900</t>
  </si>
  <si>
    <t>IS8-115W</t>
  </si>
  <si>
    <t>High Power 15-Inch Subwoofer White</t>
  </si>
  <si>
    <t>911.1150.900</t>
  </si>
  <si>
    <t>IS8-115WR</t>
  </si>
  <si>
    <t>High Power 15-Inch Subwoofer Weather-Resistant Grey</t>
  </si>
  <si>
    <t>911.1151.900</t>
  </si>
  <si>
    <t>IS8-118B</t>
  </si>
  <si>
    <t>High Power 18-Inch Subwoofer Black</t>
  </si>
  <si>
    <t>911.1152.900</t>
  </si>
  <si>
    <t>IS8-118C</t>
  </si>
  <si>
    <t>High Power 18-Inch Subwoofer Configured-to-Order</t>
  </si>
  <si>
    <t>911.1153.900</t>
  </si>
  <si>
    <t>IS8-118W</t>
  </si>
  <si>
    <t>High Power 18-Inch Subwoofer White</t>
  </si>
  <si>
    <t>911.1154.900</t>
  </si>
  <si>
    <t>IS8-118WR</t>
  </si>
  <si>
    <t>High Power 18-Inch Subwoofer Weather-Resistant Grey</t>
  </si>
  <si>
    <t>911.1155.900</t>
  </si>
  <si>
    <t>IS8-212B</t>
  </si>
  <si>
    <t>High Power Dual 12-Inch Subwoofer Black</t>
  </si>
  <si>
    <t>911.1156.900</t>
  </si>
  <si>
    <t>IS8-212C</t>
  </si>
  <si>
    <t>High Power Dual 12-Inch Subwoofer Configured-to-Order</t>
  </si>
  <si>
    <t>911.1157.900</t>
  </si>
  <si>
    <t>IS8-212W</t>
  </si>
  <si>
    <t>High Power Dual 12-Inch Subwoofer White</t>
  </si>
  <si>
    <t>911.1158.900</t>
  </si>
  <si>
    <t>IS8-212WR</t>
  </si>
  <si>
    <t>High Power Dual 12-Inch Subwoofer Weather-Resistant Grey</t>
  </si>
  <si>
    <t>911.1159.900</t>
  </si>
  <si>
    <t>IS8-215B</t>
  </si>
  <si>
    <t>High Power Dual 15-Inch Subwoofer Black</t>
  </si>
  <si>
    <t>911.1160.900</t>
  </si>
  <si>
    <t>IS8-215C</t>
  </si>
  <si>
    <t>High Power Dual 15-Inch Subwoofer Configured-to-Order</t>
  </si>
  <si>
    <t>911.1161.900</t>
  </si>
  <si>
    <t>IS8-215W</t>
  </si>
  <si>
    <t>High Power Dual 15-Inch Subwoofer White</t>
  </si>
  <si>
    <t>911.1162.900</t>
  </si>
  <si>
    <t>IS8-215WR</t>
  </si>
  <si>
    <t>High Power Dual 15-Inch Subwoofer Weather-Resistant Grey</t>
  </si>
  <si>
    <t>911.1163.900</t>
  </si>
  <si>
    <t>IS8-218B</t>
  </si>
  <si>
    <t>High Power Dual 18-Inch Subwoofer Black</t>
  </si>
  <si>
    <t>911.1164.900</t>
  </si>
  <si>
    <t>IS8-218C</t>
  </si>
  <si>
    <t>High Power Dual 18-Inch Subwoofer Configured-to-Order</t>
  </si>
  <si>
    <t>911.1165.900</t>
  </si>
  <si>
    <t>IS8-218W</t>
  </si>
  <si>
    <t>High Power Dual 18-Inch Subwoofer White</t>
  </si>
  <si>
    <t>911.1166.900</t>
  </si>
  <si>
    <t>IS8-218WR</t>
  </si>
  <si>
    <t>High Power Dual 18-Inch Subwoofer Weather-Resistant Grey</t>
  </si>
  <si>
    <t>911.1489.900</t>
  </si>
  <si>
    <t>IUB0002WRG</t>
  </si>
  <si>
    <t>U-Bracket for IS-115WR, IS-118WR Weather-Resistant Grey</t>
  </si>
  <si>
    <t>911.1167.900</t>
  </si>
  <si>
    <t>IUB1062B</t>
  </si>
  <si>
    <t>U-Bracket for IC6-1062 Indoor Black</t>
  </si>
  <si>
    <t>911.1168.900</t>
  </si>
  <si>
    <t>IUB1062W</t>
  </si>
  <si>
    <t>U-Bracket for IC6-1062 Indoor White</t>
  </si>
  <si>
    <t>911.1169.900</t>
  </si>
  <si>
    <t>IUB1062WRG</t>
  </si>
  <si>
    <t>U-Bracket for IC6-1062 Weather-Resistant Grey</t>
  </si>
  <si>
    <t>911.1170.900</t>
  </si>
  <si>
    <t>IUB1082B</t>
  </si>
  <si>
    <t>U-Bracket for IC6-1082 Indoor Black</t>
  </si>
  <si>
    <t>911.1171.900</t>
  </si>
  <si>
    <t>IUB1082W</t>
  </si>
  <si>
    <t>U-Bracket for IC6-1082 Indoor White</t>
  </si>
  <si>
    <t>911.1172.900</t>
  </si>
  <si>
    <t>IUB1082WRG</t>
  </si>
  <si>
    <t>U-Bracket for IC6-1082 Weather-Resistant Grey</t>
  </si>
  <si>
    <t>911.1173.900</t>
  </si>
  <si>
    <t>IUB1122B</t>
  </si>
  <si>
    <t>U-Bracket for IP-1122 Black</t>
  </si>
  <si>
    <t>911.1174.900</t>
  </si>
  <si>
    <t>IUB1122W</t>
  </si>
  <si>
    <t>U-Bracket for IP-1122 White</t>
  </si>
  <si>
    <t>911.1175.900</t>
  </si>
  <si>
    <t>IUB1122WRG</t>
  </si>
  <si>
    <t>U-Bracket for IP-1122WR Weather-Resistant Grey</t>
  </si>
  <si>
    <t>911.1176.900</t>
  </si>
  <si>
    <t>IUB112SWRG</t>
  </si>
  <si>
    <t>U-Bracket for IS-112WR Subwoofer Weather-Resistant Grey</t>
  </si>
  <si>
    <t>911.1177.900</t>
  </si>
  <si>
    <t>IUB1152B</t>
  </si>
  <si>
    <t>U-Bracket for IP-1152 Black</t>
  </si>
  <si>
    <t>911.1178.900</t>
  </si>
  <si>
    <t>IUB1152W</t>
  </si>
  <si>
    <t>U-Bracket for IP-1152 White</t>
  </si>
  <si>
    <t>911.1179.900</t>
  </si>
  <si>
    <t>IUB1152WRG</t>
  </si>
  <si>
    <t>U-Bracket for IP-1152WR Weather-Resistant Grey</t>
  </si>
  <si>
    <t>911.1180.900</t>
  </si>
  <si>
    <t>IUB1153B</t>
  </si>
  <si>
    <t>U-Bracket for IP-1153 Black</t>
  </si>
  <si>
    <t>911.1181.900</t>
  </si>
  <si>
    <t>IUB1153W</t>
  </si>
  <si>
    <t>U-Bracket for IP-1153 White</t>
  </si>
  <si>
    <t>911.1182.900</t>
  </si>
  <si>
    <t>IUB1153WRG</t>
  </si>
  <si>
    <t>U-Bracket for IP-1153WR, IS-215/218WR Weather-Resistant Grey</t>
  </si>
  <si>
    <t>911.1183.900</t>
  </si>
  <si>
    <t>IUB2082B</t>
  </si>
  <si>
    <t>U-Bracket for IC6-2082 Indoor Black</t>
  </si>
  <si>
    <t>911.1184.900</t>
  </si>
  <si>
    <t>IUB2082W</t>
  </si>
  <si>
    <t>U-Bracket for IC6-2082 Indoor White</t>
  </si>
  <si>
    <t>911.1185.900</t>
  </si>
  <si>
    <t>IUB2082WRG</t>
  </si>
  <si>
    <t>U-Bracket for IC6-2082 Weather-Resistant Grey</t>
  </si>
  <si>
    <t>911.1186.900</t>
  </si>
  <si>
    <t>IV6-1122/05B</t>
  </si>
  <si>
    <t>12-inch two-way, 120 x 05 (Indoor, Black)</t>
  </si>
  <si>
    <t>Loudspeakers, Modular Vertical Array</t>
  </si>
  <si>
    <t>911.1187.900</t>
  </si>
  <si>
    <t>IV6-1122/05W</t>
  </si>
  <si>
    <t>12-inch two-way, 120 x 05 (Indoor, White)</t>
  </si>
  <si>
    <t>911.1188.900</t>
  </si>
  <si>
    <t>IV6-1122/15B</t>
  </si>
  <si>
    <t>12-inch two-way, 120 x 15 (Indoor, Black)</t>
  </si>
  <si>
    <t>911.1189.900</t>
  </si>
  <si>
    <t>IV6-1122/15W</t>
  </si>
  <si>
    <t>12-inch two-way, 120 x 15 (Indoor, White)</t>
  </si>
  <si>
    <t>911.1190.900</t>
  </si>
  <si>
    <t>IV6-1122C05</t>
  </si>
  <si>
    <t>IV6-1122/05 Configured-to-Order</t>
  </si>
  <si>
    <t>911.1191.900</t>
  </si>
  <si>
    <t>IV6-1122C15</t>
  </si>
  <si>
    <t>IV6-1122/15 Configured-to-Order</t>
  </si>
  <si>
    <t>911.1192.900</t>
  </si>
  <si>
    <t>IV6-1122WR05</t>
  </si>
  <si>
    <t>12-inch two-way, 120 x 05 (Weather-Resistant, Grey)</t>
  </si>
  <si>
    <t>911.1193.900</t>
  </si>
  <si>
    <t>IV6-1122WR05B</t>
  </si>
  <si>
    <t>12-inch two-way, 120 x 05 (Weather-Resistant, Black)</t>
  </si>
  <si>
    <t>911.1194.900</t>
  </si>
  <si>
    <t>IV6-1122WR05W</t>
  </si>
  <si>
    <t>12-inch two-way, 120 x 05 (Weather-Resistant, White)</t>
  </si>
  <si>
    <t>911.1195.900</t>
  </si>
  <si>
    <t>IV6-1122WR15</t>
  </si>
  <si>
    <t>12-inch two-way, 120 x 15 (Weather-Resistant, Grey)</t>
  </si>
  <si>
    <t>911.1196.900</t>
  </si>
  <si>
    <t>IV6-1122WR15B</t>
  </si>
  <si>
    <t>12-inch two-way, 120 x 15 (Weather-Resistant, Black)</t>
  </si>
  <si>
    <t>911.1197.900</t>
  </si>
  <si>
    <t>IV6-1122WR15W</t>
  </si>
  <si>
    <t>12-inch two-way, 120 x 15 (Weather-Resistant, White)</t>
  </si>
  <si>
    <t>911.1198.900</t>
  </si>
  <si>
    <t>IV6-118SB</t>
  </si>
  <si>
    <t>18-inch subwoofer (Indoor, Black)</t>
  </si>
  <si>
    <t>911.1199.900</t>
  </si>
  <si>
    <t>IV6-118SC</t>
  </si>
  <si>
    <t>IV6-118S Configured-to-Order</t>
  </si>
  <si>
    <t>911.1200.900</t>
  </si>
  <si>
    <t>IV6-118SW</t>
  </si>
  <si>
    <t>18-inch subwoofer (Indoor, White)</t>
  </si>
  <si>
    <t>911.1201.900</t>
  </si>
  <si>
    <t>IV6-118SWR</t>
  </si>
  <si>
    <t>18-inch subwoofer (Weather-Resistant, Grey)</t>
  </si>
  <si>
    <t>911.1202.900</t>
  </si>
  <si>
    <t>IV6-118SWRB</t>
  </si>
  <si>
    <t>18-inch subwoofer (Weather-Resistant, Black)</t>
  </si>
  <si>
    <t>911.1203.900</t>
  </si>
  <si>
    <t>IV6-118SWRW</t>
  </si>
  <si>
    <t>18-inch subwoofer (Weather-Resistant, White)</t>
  </si>
  <si>
    <t>911.1204.900</t>
  </si>
  <si>
    <t>IV6-GP-AF</t>
  </si>
  <si>
    <t>IV6 Glidepoint™ array frame (Black)</t>
  </si>
  <si>
    <t>911.1205.900</t>
  </si>
  <si>
    <t>IV6-GP-AFW</t>
  </si>
  <si>
    <t>IV6 Glidepoint™ array frame (White)</t>
  </si>
  <si>
    <t>911.1206.900</t>
  </si>
  <si>
    <t>IV6-LAF-PBB</t>
  </si>
  <si>
    <t>IV6 Light array frame/Pullback bar (Black)</t>
  </si>
  <si>
    <t>911.1207.900</t>
  </si>
  <si>
    <t>IV6-LAF-PBBW</t>
  </si>
  <si>
    <t>IV6 Light array frame/Pullback bar (White)</t>
  </si>
  <si>
    <t>911.1208.900</t>
  </si>
  <si>
    <t>IV6-LAU</t>
  </si>
  <si>
    <t>IV6 Light frame adapter (Black)</t>
  </si>
  <si>
    <t>911.1209.900</t>
  </si>
  <si>
    <t>IV6-LAUW</t>
  </si>
  <si>
    <t>IV6 Light frame adapter (White)</t>
  </si>
  <si>
    <t>911.1210.900</t>
  </si>
  <si>
    <t>IV6-S1</t>
  </si>
  <si>
    <t>Splay bracket pair Type 1 (Black)</t>
  </si>
  <si>
    <t>911.1211.900</t>
  </si>
  <si>
    <t>IV6-S2</t>
  </si>
  <si>
    <t>Splay bracket pair Type 2 (Black)</t>
  </si>
  <si>
    <t>911.1212.900</t>
  </si>
  <si>
    <t>IV6-S2W</t>
  </si>
  <si>
    <t>Splay bracket pair Type 2 (White)</t>
  </si>
  <si>
    <t>911.1213.900</t>
  </si>
  <si>
    <t>IV6-S3</t>
  </si>
  <si>
    <t>Splay bracket pair Type 3 (Black)</t>
  </si>
  <si>
    <t>911.1214.900</t>
  </si>
  <si>
    <t>IV6-S3W</t>
  </si>
  <si>
    <t>Splay bracket pair Type 3 (White)</t>
  </si>
  <si>
    <t>911.1215.900</t>
  </si>
  <si>
    <t>IV6-SB-AF</t>
  </si>
  <si>
    <t>IV6 Sub behind array frame (Black)</t>
  </si>
  <si>
    <t>911.1216.900</t>
  </si>
  <si>
    <t>IV6-SB-AFW</t>
  </si>
  <si>
    <t>IV6 Sub behind array frame (White)</t>
  </si>
  <si>
    <t>911.1217.900</t>
  </si>
  <si>
    <t>IVY1082B</t>
  </si>
  <si>
    <t>Vertical Yoke for IC6-1082 Indoor Black</t>
  </si>
  <si>
    <t>911.1218.900</t>
  </si>
  <si>
    <t>IVY1082W</t>
  </si>
  <si>
    <t>Vertical Yoke for IC6-1082 Indoor White</t>
  </si>
  <si>
    <t>911.1219.900</t>
  </si>
  <si>
    <t>IVY1122B</t>
  </si>
  <si>
    <t>Vertical Yoke for IP-1122 Black</t>
  </si>
  <si>
    <t>911.1220.900</t>
  </si>
  <si>
    <t>IVY1122W</t>
  </si>
  <si>
    <t>Vertical Yoke for IP-1122 White</t>
  </si>
  <si>
    <t>911.1221.900</t>
  </si>
  <si>
    <t>IVY1152B</t>
  </si>
  <si>
    <t>Vertical Yoke for IP-1152 Black</t>
  </si>
  <si>
    <t>911.1222.900</t>
  </si>
  <si>
    <t>IVY1152W</t>
  </si>
  <si>
    <t>Vertical Yoke for IP-1152 White</t>
  </si>
  <si>
    <t>911.1223.900</t>
  </si>
  <si>
    <t>IVY1153B</t>
  </si>
  <si>
    <t>Vertical Yoke for IP-1153 Black</t>
  </si>
  <si>
    <t>911.1224.900</t>
  </si>
  <si>
    <t>IVY1153W</t>
  </si>
  <si>
    <t>Vertical Yoke for IP-1153 White</t>
  </si>
  <si>
    <t>911.1225.900</t>
  </si>
  <si>
    <t>IVY2082B</t>
  </si>
  <si>
    <t>Vertical Yoke for IC6-2082 Indoor Black</t>
  </si>
  <si>
    <t>911.1226.900</t>
  </si>
  <si>
    <t>IVY2082W</t>
  </si>
  <si>
    <t>Vertical Yoke for IC6-2082 Indoor White</t>
  </si>
  <si>
    <t>911.1741.900</t>
  </si>
  <si>
    <t>LVH-900AFB</t>
  </si>
  <si>
    <t>LVH-900 Array Frame, Black (For Indoor Use Only)</t>
  </si>
  <si>
    <t>911.1742.900</t>
  </si>
  <si>
    <t>LVH-900AFW</t>
  </si>
  <si>
    <t>LVH-900 Array Frame, White (For Indoor Use Only)</t>
  </si>
  <si>
    <t>911.1754.900</t>
  </si>
  <si>
    <t>LVH-900ASPTP</t>
  </si>
  <si>
    <t>LVH-900/AS Mid Frequency and High Frequency Pass Thru Panel</t>
  </si>
  <si>
    <t>911.1743.900</t>
  </si>
  <si>
    <t>LVH-900PBB</t>
  </si>
  <si>
    <t>LVH-900 Pull Back Bar, Black (For Indoor Use Only)</t>
  </si>
  <si>
    <t>911.1744.900</t>
  </si>
  <si>
    <t>LVH-900PBW</t>
  </si>
  <si>
    <t>LVH-900 Pull Back Bar, White (For Indoor Use Only)</t>
  </si>
  <si>
    <t>911.1747.900</t>
  </si>
  <si>
    <t>LVH-900SP1B</t>
  </si>
  <si>
    <t>LVH-900 Splay Plate Pair Type 1 , Black (Use for 0, 10, 20 degree splay angles)</t>
  </si>
  <si>
    <t>911.1749.900</t>
  </si>
  <si>
    <t>LVH-900SP1G</t>
  </si>
  <si>
    <t>LVH-900 Splay Plate Pair Type 1 , Grey (Use for 0, 10, 20 degree splay angles)</t>
  </si>
  <si>
    <t>911.1748.900</t>
  </si>
  <si>
    <t>LVH-900SP1W</t>
  </si>
  <si>
    <t>LVH-900 Splay Plate Pair Type 1 , White (Use for 0, 10, 20 degree splay angles)</t>
  </si>
  <si>
    <t>911.1751.900</t>
  </si>
  <si>
    <t>LVH-900SP2B</t>
  </si>
  <si>
    <t>LVH-900 Splay Plate Pair Type 2 , Black (Use for 30 degree splay angles)</t>
  </si>
  <si>
    <t>911.1753.900</t>
  </si>
  <si>
    <t>LVH-900SP2G</t>
  </si>
  <si>
    <t>LVH-900 Splay Plate Pair Type 2 , Grey (Use for 30 degree splay angles)</t>
  </si>
  <si>
    <t>911.1752.900</t>
  </si>
  <si>
    <t>LVH-900SP2W</t>
  </si>
  <si>
    <t>LVH-900 Splay Plate Pair Type 2 , White (Use for 30 degree splay angles)</t>
  </si>
  <si>
    <t>911.1745.900</t>
  </si>
  <si>
    <t>LVH-900UBB</t>
  </si>
  <si>
    <t>LVH-900 U-Bracket, Black (For Indoor Use Only)</t>
  </si>
  <si>
    <t>911.1746.900</t>
  </si>
  <si>
    <t>LVH-900UBW</t>
  </si>
  <si>
    <t>LVH-900 U-Bracket, White (For Indoor Use Only)</t>
  </si>
  <si>
    <t>911.1778.900</t>
  </si>
  <si>
    <t>LVH-906/APB</t>
  </si>
  <si>
    <t>Loudspeakers, Beamforming Venue Horn</t>
  </si>
  <si>
    <t>911.1779.900</t>
  </si>
  <si>
    <t>LVH-906/APW</t>
  </si>
  <si>
    <t>911.0927.900</t>
  </si>
  <si>
    <t>LVH-906/ASB</t>
  </si>
  <si>
    <t>Large Format, High Output, Horn Loaded 4 x 12-inch 3-Way, Variable Vertical Dispersion x 60 Horizontal, Active Standard, Black</t>
  </si>
  <si>
    <t>911.0928.900</t>
  </si>
  <si>
    <t>LVH-906/ASW</t>
  </si>
  <si>
    <t>Large Format, High Output, Horn Loaded 4 x 12-inch 3-Way, Variable Vertical Dispersion x 60 Horizontal, Active Standard, White</t>
  </si>
  <si>
    <t>911.1783.900</t>
  </si>
  <si>
    <t>LVH-906C/AP</t>
  </si>
  <si>
    <t>911.0929.900</t>
  </si>
  <si>
    <t>LVH-906C/AS</t>
  </si>
  <si>
    <t>Large Format, High Output, Horn Loaded 4 x 12-inch 3-Way, Variable Vertical Dispersion x 60 Horizontal, Active Standard, Custom Color</t>
  </si>
  <si>
    <t>911.1782.900</t>
  </si>
  <si>
    <t>LVH-906WR/APB</t>
  </si>
  <si>
    <t>911.1780.900</t>
  </si>
  <si>
    <t>LVH-906WR/APG</t>
  </si>
  <si>
    <t>911.1781.900</t>
  </si>
  <si>
    <t>LVH-906WR/APW</t>
  </si>
  <si>
    <t>911.0931.900</t>
  </si>
  <si>
    <t>LVH-906WR/ASB</t>
  </si>
  <si>
    <t>Large Format, High Output, Horn Loaded 4 x 12-inch 3-Way, Variable Vertical Dispersion x 60 Horizontal, Active Standard, Weather-Resistant Black</t>
  </si>
  <si>
    <t>911.0930.900</t>
  </si>
  <si>
    <t>LVH-906WR/ASG</t>
  </si>
  <si>
    <t>Large Format, High Output, Horn Loaded 4 x 12-inch 3-Way, Variable Vertical Dispersion x 60 Horizontal, Active Standard, Weather-Resistant Grey</t>
  </si>
  <si>
    <t>911.0932.900</t>
  </si>
  <si>
    <t>LVH-906WR/ASW</t>
  </si>
  <si>
    <t>Large Format, High Output, Horn Loaded 4 x 12-inch 3-Way, Variable Vertical Dispersion x 60 Horizontal, Active Standard, Weather-Resistant White</t>
  </si>
  <si>
    <t>911.1837.900</t>
  </si>
  <si>
    <t>LVH-906WRC/AP</t>
  </si>
  <si>
    <t>911.1835.900</t>
  </si>
  <si>
    <t>LVH-906WRC/AS</t>
  </si>
  <si>
    <t>Large Format, High Output, Horn Loaded 4 x 12-inch 3-Way, Variable Vertical Dispersion x 60 Horizontal, Active Standard, Weather-Resistant Custom Color</t>
  </si>
  <si>
    <t>911.1784.900</t>
  </si>
  <si>
    <t>LVH-909/APB</t>
  </si>
  <si>
    <t>911.1785.900</t>
  </si>
  <si>
    <t>LVH-909/APW</t>
  </si>
  <si>
    <t>911.0933.900</t>
  </si>
  <si>
    <t>LVH-909/ASB</t>
  </si>
  <si>
    <t>Large Format, High Output, Horn Loaded 4 x 12-inch 3-Way, Variable Vertical Dispersion x 90 Horizontal, Active Standard, Black</t>
  </si>
  <si>
    <t>911.0934.900</t>
  </si>
  <si>
    <t>LVH-909/ASW</t>
  </si>
  <si>
    <t>Large Format, High Output, Horn Loaded 4 x 12-inch 3-Way, Variable Vertical Dispersion x 90 Horizontal, Active Standard, White</t>
  </si>
  <si>
    <t>911.1789.900</t>
  </si>
  <si>
    <t>LVH-909C/AP</t>
  </si>
  <si>
    <t>911.0935.900</t>
  </si>
  <si>
    <t>LVH-909C/AS</t>
  </si>
  <si>
    <t>Large Format, High Output, Horn Loaded 4 x 12-inch 3-Way, Variable Vertical Dispersion x 90 Horizontal, Active Standard, Custom Color</t>
  </si>
  <si>
    <t>911.1787.900</t>
  </si>
  <si>
    <t>LVH-909WR/APB</t>
  </si>
  <si>
    <t>911.1786.900</t>
  </si>
  <si>
    <t>LVH-909WR/APG</t>
  </si>
  <si>
    <t>911.1788.900</t>
  </si>
  <si>
    <t>LVH-909WR/APW</t>
  </si>
  <si>
    <t>911.0937.900</t>
  </si>
  <si>
    <t>LVH-909WR/ASB</t>
  </si>
  <si>
    <t>Large Format, High Output, Horn Loaded 4 x 12-inch 3-Way, Variable Vertical Dispersion x 90 Horizontal, Active Standard, Weather-Resistant Black</t>
  </si>
  <si>
    <t>911.0936.900</t>
  </si>
  <si>
    <t>LVH-909WR/ASG</t>
  </si>
  <si>
    <t>Large Format, High Output, Horn Loaded 4 x 12-inch 3-Way, Variable Vertical Dispersion x 90 Horizontal, Active Standard, Weather-Resistant Grey</t>
  </si>
  <si>
    <t>911.0917.900</t>
  </si>
  <si>
    <t>LVH-909WR/ASW</t>
  </si>
  <si>
    <t>Large Format, High Output, Horn Loaded 4 x 12-inch 3-Way, Variable Vertical Dispersion x 90 Horizontal, Active Standard, Weather-Resistant White</t>
  </si>
  <si>
    <t>911.1838.900</t>
  </si>
  <si>
    <t>LVH-909WRC/AP</t>
  </si>
  <si>
    <t>911.1836.900</t>
  </si>
  <si>
    <t>LVH-909WRC/AS</t>
  </si>
  <si>
    <t>Large Format, High Output, Horn Loaded 4 x 12-inch 3-Way, Variable Vertical Dispersion x 90 Horizontal, Active Standard, Weather-Resistant Custom Color</t>
  </si>
  <si>
    <t>911.0601.900</t>
  </si>
  <si>
    <t>M10EYBLTKIT</t>
  </si>
  <si>
    <t>Eyebolt Kit 10 mm (4 Bolts Per Kit)</t>
  </si>
  <si>
    <t>911.0602.900</t>
  </si>
  <si>
    <t>M6EYBLTKIT</t>
  </si>
  <si>
    <t>Eyebolt Kit 6 mm (4 Bolts Per Kit)</t>
  </si>
  <si>
    <t>911.1227.900</t>
  </si>
  <si>
    <t>MX10-B</t>
  </si>
  <si>
    <t>Monitor 2-Way 10-Inch Coax Black</t>
  </si>
  <si>
    <t>Stage Monitors</t>
  </si>
  <si>
    <t>911.1228.900</t>
  </si>
  <si>
    <t>MX8-B</t>
  </si>
  <si>
    <t>Monitor 2-Way 8-Inch Coax Black</t>
  </si>
  <si>
    <t>911.0603.900</t>
  </si>
  <si>
    <t>MX-Y10B</t>
  </si>
  <si>
    <t>MX10 Yoke Bracket Black</t>
  </si>
  <si>
    <t>911.0605.900</t>
  </si>
  <si>
    <t>MX-Y8B</t>
  </si>
  <si>
    <t>MX8 Yoke Bracket Black</t>
  </si>
  <si>
    <t>911.1229.900</t>
  </si>
  <si>
    <t>PMB-1RR</t>
  </si>
  <si>
    <t>Pole Mount Bracket, Single Loudspeaker</t>
  </si>
  <si>
    <t>911.1230.900</t>
  </si>
  <si>
    <t>PMB-2RR</t>
  </si>
  <si>
    <t>Pole Mount Bracket, Single/Dual Loudspeakers, Pan-Tilt</t>
  </si>
  <si>
    <t>911.1231.900</t>
  </si>
  <si>
    <t>PMB-BAND</t>
  </si>
  <si>
    <t>Pole Mount Bracket Banding, 92 Inches (234 Cm)</t>
  </si>
  <si>
    <t>911.1232.900</t>
  </si>
  <si>
    <t>PY1-EN750-1550</t>
  </si>
  <si>
    <t>Lift point for array frames (Black)</t>
  </si>
  <si>
    <t>911.1233.900</t>
  </si>
  <si>
    <t>PY1-EN750-1550W</t>
  </si>
  <si>
    <t>Lift point for array frames (White)</t>
  </si>
  <si>
    <t>911.1234.900</t>
  </si>
  <si>
    <t>R.15COAX</t>
  </si>
  <si>
    <t>Full-Range 2-Way 6.5-Inch Coax Grey</t>
  </si>
  <si>
    <t>Loudspeakers, Outdoor</t>
  </si>
  <si>
    <t>911.1235.900</t>
  </si>
  <si>
    <t>R.15COAXB</t>
  </si>
  <si>
    <t>Full-Range 2-Way 6.5-Inch Coax Black</t>
  </si>
  <si>
    <t>911.1236.900</t>
  </si>
  <si>
    <t>R.25-94TZ</t>
  </si>
  <si>
    <t>Full-Range 2-Way 8-Inch 90 X 40 Grey 70V/100V</t>
  </si>
  <si>
    <t>911.1237.900</t>
  </si>
  <si>
    <t>R.25-94Z</t>
  </si>
  <si>
    <t>Full-Range 2-Way 8-Inch 90 X 40 Grey</t>
  </si>
  <si>
    <t>911.1238.900</t>
  </si>
  <si>
    <t>R.35-3896</t>
  </si>
  <si>
    <t>Full-Range 3-Way 8-Inch 90 X 60 Grey</t>
  </si>
  <si>
    <t>911.1239.900</t>
  </si>
  <si>
    <t>R.35-3896B</t>
  </si>
  <si>
    <t>Full-Range 3-Way 8-Inch 90 X 60 Black</t>
  </si>
  <si>
    <t>911.1241.900</t>
  </si>
  <si>
    <t>R.35COAX</t>
  </si>
  <si>
    <t>Full-Range 2-Way 10-Inch Coax Grey</t>
  </si>
  <si>
    <t>911.1242.900</t>
  </si>
  <si>
    <t>R.35COAXB</t>
  </si>
  <si>
    <t>Full-Range 2-Way 10-Inch Coax Black</t>
  </si>
  <si>
    <t>911.1243.900</t>
  </si>
  <si>
    <t>R.5-66MAX</t>
  </si>
  <si>
    <t>Full-Range 2-Way 12-Inch High Output 60 X 60 Grey</t>
  </si>
  <si>
    <t>911.1244.900</t>
  </si>
  <si>
    <t>R.5-66MAXB</t>
  </si>
  <si>
    <t>Full-Range 2-Way 12-Inch High Output 60 X 60 Black</t>
  </si>
  <si>
    <t>911.1245.900</t>
  </si>
  <si>
    <t>R.5-66TZ</t>
  </si>
  <si>
    <t>Full-Range 2-Way 12-Inch Horn Loaded 60 X 60 Grey 70V/100V</t>
  </si>
  <si>
    <t>911.1246.900</t>
  </si>
  <si>
    <t>R.5-66Z</t>
  </si>
  <si>
    <t>Full-Range 2-Way 12-Inch Horn Loaded 60 X 60 Grey</t>
  </si>
  <si>
    <t>911.1247.900</t>
  </si>
  <si>
    <t>R.5-94TZ</t>
  </si>
  <si>
    <t>Full-Range 2-Way 12-Inch Horn Loaded 90 X 40 Grey 70V/100V</t>
  </si>
  <si>
    <t>911.1248.900</t>
  </si>
  <si>
    <t>R.5-94Z</t>
  </si>
  <si>
    <t>Full-Range 2-Way 12-Inch Horn Loaded 90 X 40 Grey</t>
  </si>
  <si>
    <t>911.1249.900</t>
  </si>
  <si>
    <t>R.5-96MAX</t>
  </si>
  <si>
    <t>Full-Range 2-Way 12-Inch High Output 90 X 60 Grey</t>
  </si>
  <si>
    <t>911.1250.900</t>
  </si>
  <si>
    <t>R.5-96MAXB</t>
  </si>
  <si>
    <t>Full-Range 2-Way 12-Inch High Output 90 X 60 Black</t>
  </si>
  <si>
    <t>911.1251.900</t>
  </si>
  <si>
    <t>R.5-99TZ</t>
  </si>
  <si>
    <t>Full-Range 2-Way 12-Inch Horn Loaded 90 X 90 Grey 70V/100V</t>
  </si>
  <si>
    <t>911.1252.900</t>
  </si>
  <si>
    <t>R.5-99Z</t>
  </si>
  <si>
    <t>Full-Range 2-Way 12-Inch Horn Loaded 90 X 90 Grey</t>
  </si>
  <si>
    <t>911.1253.900</t>
  </si>
  <si>
    <t>R.5COAX66</t>
  </si>
  <si>
    <t>Full-Range 2-Way 12-Inch Coax 60 X 60 Grey</t>
  </si>
  <si>
    <t>911.1254.900</t>
  </si>
  <si>
    <t>R.5COAX66B</t>
  </si>
  <si>
    <t>Full-Range 2-Way 12-Inch Coax 60 X 60 Black</t>
  </si>
  <si>
    <t>911.1255.900</t>
  </si>
  <si>
    <t>R.5COAX66BT</t>
  </si>
  <si>
    <t>Full-Range 2-Way 12-Inch Coax 60 X 60 Black 70V/100V</t>
  </si>
  <si>
    <t>911.1256.900</t>
  </si>
  <si>
    <t>R.5COAX66T</t>
  </si>
  <si>
    <t>Full-Range 2-Way 12-Inch Coax 60 X 60 Grey 70V/100V</t>
  </si>
  <si>
    <t>911.1257.900</t>
  </si>
  <si>
    <t>R.5COAX99</t>
  </si>
  <si>
    <t>Full-Range 2-Way 12-Inch Coax 90 X 90 Grey</t>
  </si>
  <si>
    <t>911.1258.900</t>
  </si>
  <si>
    <t>R.5COAX99B</t>
  </si>
  <si>
    <t>Full-Range 2-Way 12-Inch Coax 90 X 90 Black</t>
  </si>
  <si>
    <t>911.1259.900</t>
  </si>
  <si>
    <t>R.5COAX99BT</t>
  </si>
  <si>
    <t>Full-Range 2-Way 12-Inch Coax 90 X 90 Black 70V/100V</t>
  </si>
  <si>
    <t>911.1260.900</t>
  </si>
  <si>
    <t>R.5COAX99T</t>
  </si>
  <si>
    <t>Full-Range 2-Way 12-Inch Coax 90 X 90 Grey 70V/100V</t>
  </si>
  <si>
    <t>911.1261.900</t>
  </si>
  <si>
    <t>R.5HP</t>
  </si>
  <si>
    <t>Full-Range 3-Way 12-Inch Horn Loaded 60 X 40 Grey</t>
  </si>
  <si>
    <t>911.1262.900</t>
  </si>
  <si>
    <t>R.5HPT</t>
  </si>
  <si>
    <t>Full-Range 3-Way 12-Inch Horn Loaded 60 X 40 Grey 70V/100V</t>
  </si>
  <si>
    <t>911.1263.900</t>
  </si>
  <si>
    <t>R.5HPT-R</t>
  </si>
  <si>
    <t>Full-Range 3-Way 12-Inch Horn Loaded 60 X 40 Grey 70V/100V Racing</t>
  </si>
  <si>
    <t>911.1264.900</t>
  </si>
  <si>
    <t>R.5-V2200</t>
  </si>
  <si>
    <t>Dual-Driver Horn Loaded System For High Level Paging</t>
  </si>
  <si>
    <t>911.1265.900</t>
  </si>
  <si>
    <t>R1-64Z</t>
  </si>
  <si>
    <t>Full-Range 2-Way 12-Inch Large Format Horn Loaded 50 X 35 Grey</t>
  </si>
  <si>
    <t>911.1267.900</t>
  </si>
  <si>
    <t>R1-66Z</t>
  </si>
  <si>
    <t>Full-Range 2-Way 12-Inch Large Format Horn Loaded 60 X 60 Grey</t>
  </si>
  <si>
    <t>911.1269.900</t>
  </si>
  <si>
    <t>R1-94Z</t>
  </si>
  <si>
    <t>Full-Range 2-Way 12-Inch Large Format Horn Loaded 80 X 35 Grey</t>
  </si>
  <si>
    <t>911.1271.900</t>
  </si>
  <si>
    <t>R1-xx-CTO</t>
  </si>
  <si>
    <t>R1 Configured-To-Order (CTO)</t>
  </si>
  <si>
    <t>911.1272.900</t>
  </si>
  <si>
    <t>R2-474Z</t>
  </si>
  <si>
    <t>Full-Range 3-Way Dual 12-Inch High Output Horn Loaded 40-70 X 40</t>
  </si>
  <si>
    <t>911.1274.900</t>
  </si>
  <si>
    <t>R2-52MAX</t>
  </si>
  <si>
    <t>Full-Range 3-Way Dual 12-Inch, Dual M200Hp Mf Drivers, High Output 50 X 20</t>
  </si>
  <si>
    <t>911.1275.900</t>
  </si>
  <si>
    <t>R2-52Z</t>
  </si>
  <si>
    <t>Full-Range 3-Way Dual 12-Inch High Output Horn Loaded 50 X 20</t>
  </si>
  <si>
    <t>911.1277.900</t>
  </si>
  <si>
    <t>R2-64MAX</t>
  </si>
  <si>
    <t>Full-Range 3-Way Dual 12-Inch High Output 60 X 40</t>
  </si>
  <si>
    <t>911.1278.900</t>
  </si>
  <si>
    <t>R2-66MAX</t>
  </si>
  <si>
    <t>Full-Range 3-Way Dual 12-Inch High Output 60 X 60</t>
  </si>
  <si>
    <t>911.1279.900</t>
  </si>
  <si>
    <t>R2-694Z</t>
  </si>
  <si>
    <t>Full-Range 3-Way Dual 12-Inch High Output Horn Loaded 60-90 X 40</t>
  </si>
  <si>
    <t>911.1281.900</t>
  </si>
  <si>
    <t>R2-77Z</t>
  </si>
  <si>
    <t>Full-Range 3-Way Dual 12-Inch High Output Horn Loaded 60 X 60</t>
  </si>
  <si>
    <t>911.1283.900</t>
  </si>
  <si>
    <t>R2-94MAX</t>
  </si>
  <si>
    <t>Full-Range 3-Way Dual 12-Inch High Output 90 X 40</t>
  </si>
  <si>
    <t>911.1284.900</t>
  </si>
  <si>
    <t>R2-94Z</t>
  </si>
  <si>
    <t>Full-Range 3-Way Dual 12-Inch High Output Horn Loaded 90 X 40</t>
  </si>
  <si>
    <t>911.1286.900</t>
  </si>
  <si>
    <t>R2-MAX-CTO</t>
  </si>
  <si>
    <t>R2-Max Configured-To-Order (CTO)</t>
  </si>
  <si>
    <t>911.1287.900</t>
  </si>
  <si>
    <t>R2-xx-CTO</t>
  </si>
  <si>
    <t>R2 Configured-To-Order</t>
  </si>
  <si>
    <t>911.1293.900</t>
  </si>
  <si>
    <t>R-FRY35</t>
  </si>
  <si>
    <t>Full Rotation Yoke for R.35 Enclosures (Grey)</t>
  </si>
  <si>
    <t>911.1294.900</t>
  </si>
  <si>
    <t>R-FRY35B</t>
  </si>
  <si>
    <t>Full Rotation Yoke for R.35 Enclosures (Black)</t>
  </si>
  <si>
    <t>911.1295.900</t>
  </si>
  <si>
    <t>RMG-200A</t>
  </si>
  <si>
    <t>Voice Range Announcement System</t>
  </si>
  <si>
    <t>Loudspeakers, Voice Projection</t>
  </si>
  <si>
    <t>911.1296.900</t>
  </si>
  <si>
    <t>RMG-200AT</t>
  </si>
  <si>
    <t>Voice Range Announcement System 70V/100V</t>
  </si>
  <si>
    <t>911.1297.900</t>
  </si>
  <si>
    <t>RMG-GRL</t>
  </si>
  <si>
    <t>Grille Kit For RMG-200 Loudspeakers</t>
  </si>
  <si>
    <t>911.1298.900</t>
  </si>
  <si>
    <t>RSH-462</t>
  </si>
  <si>
    <t>Exponential FocusedArray™ High Level Horn System</t>
  </si>
  <si>
    <t>911.1299.900</t>
  </si>
  <si>
    <t>RSH-GRL</t>
  </si>
  <si>
    <t>Grille Kit For RSH-462 Loudspeakers</t>
  </si>
  <si>
    <t>911.1300.900</t>
  </si>
  <si>
    <t>R-VTY15</t>
  </si>
  <si>
    <t>Vari-Tilt Yoke for R.15 Enclosures (Grey)</t>
  </si>
  <si>
    <t>911.1301.900</t>
  </si>
  <si>
    <t>R-VTY15B</t>
  </si>
  <si>
    <t>Vari-Tilt Yoke for R.15 Enclosures (Black)</t>
  </si>
  <si>
    <t>911.1302.900</t>
  </si>
  <si>
    <t>R-VTY35</t>
  </si>
  <si>
    <t>Vari-Tilt Yoke for R.35 Enclosures (Grey)</t>
  </si>
  <si>
    <t>911.1303.900</t>
  </si>
  <si>
    <t>R-VTY35B</t>
  </si>
  <si>
    <t>Vari-Tilt Yoke for R.35 Enclosures (Black)</t>
  </si>
  <si>
    <t>911.1304.900</t>
  </si>
  <si>
    <t>SBR54B</t>
  </si>
  <si>
    <t>I SERIES Subwoofer Behind Balancepoint Fly Rails (54") Black</t>
  </si>
  <si>
    <t>911.1305.900</t>
  </si>
  <si>
    <t>SBR54W</t>
  </si>
  <si>
    <t>I SERIES Subwoofer Behind Balancepoint Fly Rails (54") White</t>
  </si>
  <si>
    <t>911.1306.900</t>
  </si>
  <si>
    <t>TRC400</t>
  </si>
  <si>
    <t>Transformer 400W, 4 Ohms</t>
  </si>
  <si>
    <t>911.1307.900</t>
  </si>
  <si>
    <t>TRC400-8</t>
  </si>
  <si>
    <t>Tranformer 400W, 8 Ohms</t>
  </si>
  <si>
    <t>911.0566.900</t>
  </si>
  <si>
    <t>V2-1296B</t>
  </si>
  <si>
    <t>Full-Range 2-Way 12-Inch 90 X 60 Black</t>
  </si>
  <si>
    <t>911.0567.900</t>
  </si>
  <si>
    <t>V2-1296W</t>
  </si>
  <si>
    <t>Full-Range 2-Way 12-Inch 90 X 60 White</t>
  </si>
  <si>
    <t>911.0568.900</t>
  </si>
  <si>
    <t>V2-1596B</t>
  </si>
  <si>
    <t>Full-Range 2-Way 15-Inch 90 X 60 Black</t>
  </si>
  <si>
    <t>911.0569.900</t>
  </si>
  <si>
    <t>V2-1596W</t>
  </si>
  <si>
    <t>Full-Range 2-Way 15-Inch 90 X 60 White</t>
  </si>
  <si>
    <t>911.0578.900</t>
  </si>
  <si>
    <t>V2-212SB</t>
  </si>
  <si>
    <t>Subwoofer 2 X 12-Inch Black</t>
  </si>
  <si>
    <t>911.0580.900</t>
  </si>
  <si>
    <t>V2-215SB</t>
  </si>
  <si>
    <t>Subwoofer 2 X 15-Inch Black</t>
  </si>
  <si>
    <t>911.1308.900</t>
  </si>
  <si>
    <t>V2-26B</t>
  </si>
  <si>
    <t>Full-Range 2-Way Dual 6-Inch 90 X 70 Black</t>
  </si>
  <si>
    <t>Loudspeakers, Compact Point Source</t>
  </si>
  <si>
    <t>911.1309.900</t>
  </si>
  <si>
    <t>V2-26W</t>
  </si>
  <si>
    <t>Full-Range 2-Way Dual 6-Inch 90 X 70 White</t>
  </si>
  <si>
    <t>911.0574.900</t>
  </si>
  <si>
    <t>V2-28B</t>
  </si>
  <si>
    <t>Full-Range 2-Way Dual 8-Inch 90 X 70 Black</t>
  </si>
  <si>
    <t>911.0575.900</t>
  </si>
  <si>
    <t>V2-28BT</t>
  </si>
  <si>
    <t>Full-Range 2-Way Dual 8-Inch 90 X 70 70V/100V Black</t>
  </si>
  <si>
    <t>911.0576.900</t>
  </si>
  <si>
    <t>V2-28W</t>
  </si>
  <si>
    <t>Full-Range 2-Way Dual 8-Inch 90 X 70 White</t>
  </si>
  <si>
    <t>911.0577.900</t>
  </si>
  <si>
    <t>V2-28WT</t>
  </si>
  <si>
    <t>Full-Range 2-Way Dual 8-Inch 90 X 70 70V/100V White</t>
  </si>
  <si>
    <t>911.1310.900</t>
  </si>
  <si>
    <t>V2-3294B</t>
  </si>
  <si>
    <t>Full-Range 3-Way 12-Inch 90 X 40 Black</t>
  </si>
  <si>
    <t>911.1311.900</t>
  </si>
  <si>
    <t>V2-3294W</t>
  </si>
  <si>
    <t>Full-Range 3-Way 12-Inch 90 X 40 White</t>
  </si>
  <si>
    <t>911.1312.900</t>
  </si>
  <si>
    <t>V2-3594B</t>
  </si>
  <si>
    <t>Full-Range 3-Way 15-Inch 90 X 40 Black</t>
  </si>
  <si>
    <t>911.1313.900</t>
  </si>
  <si>
    <t>V2-3594W</t>
  </si>
  <si>
    <t>Full-Range 3-Way 15-Inch 90 X 40 White</t>
  </si>
  <si>
    <t>911.1314.900</t>
  </si>
  <si>
    <t>V2-6B</t>
  </si>
  <si>
    <t>Full-Range 2-Way 6-Inch 90 X 70 Black</t>
  </si>
  <si>
    <t>911.1315.900</t>
  </si>
  <si>
    <t>V2-6W</t>
  </si>
  <si>
    <t>Full-Range 2-Way 6-Inch 90 X 70 White</t>
  </si>
  <si>
    <t>911.0570.900</t>
  </si>
  <si>
    <t>V2-8B</t>
  </si>
  <si>
    <t>Full-Range 2-Way 8-Inch 90 X 70 Black</t>
  </si>
  <si>
    <t>911.0571.900</t>
  </si>
  <si>
    <t>V2-8BT</t>
  </si>
  <si>
    <t>Full-Range 2-Way 8-Inch 90 X 70 70V/100V Black</t>
  </si>
  <si>
    <t>911.0572.900</t>
  </si>
  <si>
    <t>V2-8W</t>
  </si>
  <si>
    <t>Full-Range 2-Way 8-Inch 90 X 70 White</t>
  </si>
  <si>
    <t>911.0573.900</t>
  </si>
  <si>
    <t>V2-8WT</t>
  </si>
  <si>
    <t>Full-Range 2-Way 8-Inch 90 X 70 70V/100V White</t>
  </si>
  <si>
    <t>911.1316.900</t>
  </si>
  <si>
    <t>VAB-BFR38B</t>
  </si>
  <si>
    <t>I SERIES Subwoofer Above Full-Range Vertical Array Black</t>
  </si>
  <si>
    <t>911.1317.900</t>
  </si>
  <si>
    <t>VAB-BFR38W</t>
  </si>
  <si>
    <t>I SERIES Subwoofer Above Full-Range Vertical Array White</t>
  </si>
  <si>
    <t>911.0611.900</t>
  </si>
  <si>
    <t>VB-TILT</t>
  </si>
  <si>
    <t>Tilting Bracket Black</t>
  </si>
  <si>
    <t>911.0612.900</t>
  </si>
  <si>
    <t>VB-TILTW</t>
  </si>
  <si>
    <t>Tilting Bracket White</t>
  </si>
  <si>
    <t>911.0613.900</t>
  </si>
  <si>
    <t>VB-VST</t>
  </si>
  <si>
    <t>Versatilt Bracket Black</t>
  </si>
  <si>
    <t>911.0614.900</t>
  </si>
  <si>
    <t>VB-VSTW</t>
  </si>
  <si>
    <t>Versatilt Bracket White</t>
  </si>
  <si>
    <t>911.0615.900</t>
  </si>
  <si>
    <t>VB-VY12</t>
  </si>
  <si>
    <t>Vertical Yoke for V2-12 Black</t>
  </si>
  <si>
    <t>911.0616.900</t>
  </si>
  <si>
    <t>VB-VY12W</t>
  </si>
  <si>
    <t>Vertical Yoke for V2-12 White</t>
  </si>
  <si>
    <t>911.0617.900</t>
  </si>
  <si>
    <t>VB-VY15</t>
  </si>
  <si>
    <t>Vertical Yoke for V2-15 Black</t>
  </si>
  <si>
    <t>911.0618.900</t>
  </si>
  <si>
    <t>VB-VY15W</t>
  </si>
  <si>
    <t>Vertical Yoke for V2-15 White</t>
  </si>
  <si>
    <t>911.1318.900</t>
  </si>
  <si>
    <t>VB-VY26</t>
  </si>
  <si>
    <t>Vertical Yoke for V2-26 Black</t>
  </si>
  <si>
    <t>911.1319.900</t>
  </si>
  <si>
    <t>VB-VY26W</t>
  </si>
  <si>
    <t>Vertical Yoke for V2-26 White</t>
  </si>
  <si>
    <t>911.0619.900</t>
  </si>
  <si>
    <t>VB-VY28</t>
  </si>
  <si>
    <t>Vertical Yoke for V2-28 Black</t>
  </si>
  <si>
    <t>911.0620.900</t>
  </si>
  <si>
    <t>VB-VY28W</t>
  </si>
  <si>
    <t>Vertical Yoke for V2-28 White</t>
  </si>
  <si>
    <t>911.1320.900</t>
  </si>
  <si>
    <t>VB-VY32</t>
  </si>
  <si>
    <t>Vertical Yoke for V2-32 Black</t>
  </si>
  <si>
    <t>911.1321.900</t>
  </si>
  <si>
    <t>VB-VY32W</t>
  </si>
  <si>
    <t>Vertical Yoke for V2-32 White</t>
  </si>
  <si>
    <t>911.1322.900</t>
  </si>
  <si>
    <t>VB-VY35</t>
  </si>
  <si>
    <t>Vertical Yoke for V2-35 Black</t>
  </si>
  <si>
    <t>911.1323.900</t>
  </si>
  <si>
    <t>VB-VY35W</t>
  </si>
  <si>
    <t>Vertical Yoke for V2-35 White</t>
  </si>
  <si>
    <t>911.1324.900</t>
  </si>
  <si>
    <t>VB-VY6</t>
  </si>
  <si>
    <t>Vertical Yoke for V2-6 Black</t>
  </si>
  <si>
    <t>911.1325.900</t>
  </si>
  <si>
    <t>VB-VY6W</t>
  </si>
  <si>
    <t>Vertical Yoke for V2-6 White</t>
  </si>
  <si>
    <t>911.0621.900</t>
  </si>
  <si>
    <t>VB-VY8</t>
  </si>
  <si>
    <t>Vertical Yoke for V2-8 Black</t>
  </si>
  <si>
    <t>911.0622.900</t>
  </si>
  <si>
    <t>VB-VY8W</t>
  </si>
  <si>
    <t>Vertical Yoke for V2-8 White</t>
  </si>
  <si>
    <t>911.0623.900</t>
  </si>
  <si>
    <t>VB-Y12</t>
  </si>
  <si>
    <t>Yoke Bracket for V2-12 Black</t>
  </si>
  <si>
    <t>911.0624.900</t>
  </si>
  <si>
    <t>VB-Y12W</t>
  </si>
  <si>
    <t>Yoke Bracket for V2-12 White</t>
  </si>
  <si>
    <t>911.0625.900</t>
  </si>
  <si>
    <t>VB-Y15</t>
  </si>
  <si>
    <t>Yoke Bracket for V2-15 Black</t>
  </si>
  <si>
    <t>911.0626.900</t>
  </si>
  <si>
    <t>VB-Y15W</t>
  </si>
  <si>
    <t>Yoke Bracket for V2-15 White</t>
  </si>
  <si>
    <t>911.1326.900</t>
  </si>
  <si>
    <t>VB-Y32</t>
  </si>
  <si>
    <t>Yoke Bracket for V2-32 Black</t>
  </si>
  <si>
    <t>911.1327.900</t>
  </si>
  <si>
    <t>VB-Y32W</t>
  </si>
  <si>
    <t>Yoke Bracket for V2-32 White</t>
  </si>
  <si>
    <t>911.1328.900</t>
  </si>
  <si>
    <t>VB-Y35</t>
  </si>
  <si>
    <t>Yoke Bracket for V2-35 Black</t>
  </si>
  <si>
    <t>911.1329.900</t>
  </si>
  <si>
    <t>VB-Y35W</t>
  </si>
  <si>
    <t>Yoke Bracket for V2-35 White</t>
  </si>
  <si>
    <t>911.0627.900</t>
  </si>
  <si>
    <t>VFKIT</t>
  </si>
  <si>
    <t>Vertical Flying Kit Black</t>
  </si>
  <si>
    <t>911.0628.900</t>
  </si>
  <si>
    <t>VFKITW</t>
  </si>
  <si>
    <t>Vertical Flying Kit White</t>
  </si>
  <si>
    <t>911.0582.900</t>
  </si>
  <si>
    <t>VLF208B</t>
  </si>
  <si>
    <t>Dual 8-Inch Subwoofer (Black)</t>
  </si>
  <si>
    <t>911.0584.900</t>
  </si>
  <si>
    <t>VLF208LV-BI</t>
  </si>
  <si>
    <t>Dual 8-Inch "Large Volume" Subwoofer (Black)</t>
  </si>
  <si>
    <t>911.0585.900</t>
  </si>
  <si>
    <t>VLF208LV-WI</t>
  </si>
  <si>
    <t>Dual 8-Inch "Large Volume" Subwoofer (White)</t>
  </si>
  <si>
    <t>911.0583.900</t>
  </si>
  <si>
    <t>VLF208W</t>
  </si>
  <si>
    <t>Dual 8-Inch Subwoofer (White)</t>
  </si>
  <si>
    <t>911.0629.900</t>
  </si>
  <si>
    <t>VLF-Y208</t>
  </si>
  <si>
    <t>VLF208 Yoke Bracket Black</t>
  </si>
  <si>
    <t>911.0630.900</t>
  </si>
  <si>
    <t>VLF-Y208W</t>
  </si>
  <si>
    <t>VLF208 Yoke Bracket White</t>
  </si>
  <si>
    <t>911.1330.900</t>
  </si>
  <si>
    <t>VSB3-BFR22B</t>
  </si>
  <si>
    <t>I SERIES Dual Vertical Splay Kit for 3-Way Models Black</t>
  </si>
  <si>
    <t>911.1331.900</t>
  </si>
  <si>
    <t>VSB3-BFR22W</t>
  </si>
  <si>
    <t>I SERIES Dual Vertical Splay Kit for 3-Way Models White</t>
  </si>
  <si>
    <t>911.1332.900</t>
  </si>
  <si>
    <t>VSB3-SBR54B</t>
  </si>
  <si>
    <t>I SERIES Dual Vertical Splay w/ Ext Kit for 3-Way Models Black</t>
  </si>
  <si>
    <t>911.1333.900</t>
  </si>
  <si>
    <t>VSB3-SBR54W</t>
  </si>
  <si>
    <t>I SERIES Dual Vertical Splay w/ Ext Kit for 3-Way Models White</t>
  </si>
  <si>
    <t>911.1334.900</t>
  </si>
  <si>
    <t>VSB-BFR22B</t>
  </si>
  <si>
    <t>I SERIES Dual Vertical Splay Kit for 2-Way Models Black</t>
  </si>
  <si>
    <t>911.1335.900</t>
  </si>
  <si>
    <t>VSB-BFR22W</t>
  </si>
  <si>
    <t>I SERIES Dual Vertical Splay Kit for 2-Way Models White</t>
  </si>
  <si>
    <t>911.1336.900</t>
  </si>
  <si>
    <t>VSB-SBR54B</t>
  </si>
  <si>
    <t>I SERIES Dual Vertical Splay with Ext Kit for 2-Way Models Black</t>
  </si>
  <si>
    <t>911.1337.900</t>
  </si>
  <si>
    <t>VSB-SBR54W</t>
  </si>
  <si>
    <t>I SERIES Dual Vertical Splay with Ext Kit for 2-Way Models White</t>
  </si>
  <si>
    <t>911.1338.900</t>
  </si>
  <si>
    <t>W2-218</t>
  </si>
  <si>
    <t>Full-Range 2-Way 8-Inch Compact System (Black)</t>
  </si>
  <si>
    <t>911.1339.900</t>
  </si>
  <si>
    <t>W2-218T</t>
  </si>
  <si>
    <t>Full-Range 2-Way 8-Inch Compact System 70V/100V (Black)</t>
  </si>
  <si>
    <t>911.1340.900</t>
  </si>
  <si>
    <t>W2-218W</t>
  </si>
  <si>
    <t>Full-Range 2-Way 8-Inch Compact System (White)</t>
  </si>
  <si>
    <t>911.1341.900</t>
  </si>
  <si>
    <t>W2-218WT</t>
  </si>
  <si>
    <t>Full-Range 2-Way 8-Inch Compact System 70V/100V White)</t>
  </si>
  <si>
    <t>911.1346.900</t>
  </si>
  <si>
    <t>W2-2W8</t>
  </si>
  <si>
    <t>Two-Way 8-Inch "Wide" Compact System (Black)</t>
  </si>
  <si>
    <t>911.1347.900</t>
  </si>
  <si>
    <t>W2-2W8T</t>
  </si>
  <si>
    <t>Two-Way 8-Inch "Wide" Compact System 70V/100V (Black)</t>
  </si>
  <si>
    <t>911.1348.900</t>
  </si>
  <si>
    <t>W2-2W8W</t>
  </si>
  <si>
    <t>Two-Way 8-Inch "Wide" Compact System (White)</t>
  </si>
  <si>
    <t>911.1349.900</t>
  </si>
  <si>
    <t>W2-2W8WT</t>
  </si>
  <si>
    <t>Two-Way 8-Inch "Wide" Compact System 70V/100V (White)</t>
  </si>
  <si>
    <t>911.0516.900</t>
  </si>
  <si>
    <t>Crowd Mics ATOM</t>
  </si>
  <si>
    <t>AV interface and host device for Crowd Mics</t>
  </si>
  <si>
    <t>Audience Engagement</t>
  </si>
  <si>
    <t>Crowd Mics</t>
  </si>
  <si>
    <t>SageVue</t>
  </si>
  <si>
    <t>n/a</t>
  </si>
  <si>
    <t>BPAK</t>
  </si>
  <si>
    <t>Backpack Adapter Kit</t>
  </si>
  <si>
    <t>911.0907.900</t>
  </si>
  <si>
    <t>CCA</t>
  </si>
  <si>
    <t>Category cable adapter 10-pack</t>
  </si>
  <si>
    <t>911.0953.900</t>
  </si>
  <si>
    <t>In-Ceiling, Indoor 6.5" Coaxial Loudspeaker, Black (priced individually, but sold in pairs)</t>
  </si>
  <si>
    <t>Loudspeakers, Ceiling</t>
  </si>
  <si>
    <t>Desono</t>
  </si>
  <si>
    <t>911.0954.900</t>
  </si>
  <si>
    <t>In-Ceiling, Indoor 6.5" Coaxial Loudspeaker, Red (priced individually, but sold in pairs)</t>
  </si>
  <si>
    <t>911.0925.900</t>
  </si>
  <si>
    <t>In-Ceiling, Indoor 6.5" Coaxial Loudspeaker, White (priced individually, but sold in pairs)</t>
  </si>
  <si>
    <t>911.0631.900</t>
  </si>
  <si>
    <t>CM20DTS</t>
  </si>
  <si>
    <t>120 cm x 80 cm x 171 cm</t>
  </si>
  <si>
    <t>4.25” two-way thin edge design ceiling loudspeaker 100-70 volt / 20 watts, 16 ohms / 60 watts, white, front frame integrated neodymium magnets and shallow back can (priced individually, but sold in pairs)</t>
  </si>
  <si>
    <t>911.0632.900</t>
  </si>
  <si>
    <t>CM30DTD</t>
  </si>
  <si>
    <t>120 cm x 80 cm x 159 cm</t>
  </si>
  <si>
    <t>4.25” two-way thin edge design ceiling loudspeaker 100-70 volt / 30 watts, 16 ohms / 60 watts, white, front frame integrated neodymium magnets and back can (priced individually, but sold in pairs)</t>
  </si>
  <si>
    <t>911.0633.900</t>
  </si>
  <si>
    <t>CM60DTD</t>
  </si>
  <si>
    <t>40</t>
  </si>
  <si>
    <t>120 cm x 80 cm x 177 cm</t>
  </si>
  <si>
    <t>6.5” two-way thin edge design ceiling loudspeaker 100-70 volt / 60 watts, 16 ohms / 120 watts, white, front frame integrated neodymium magnets and back can (priced individually, but sold in pairs)</t>
  </si>
  <si>
    <t>911.1828.900</t>
  </si>
  <si>
    <t>CMX-LG​-B</t>
  </si>
  <si>
    <t xml:space="preserve">ClickMount Pan-Tilt Bracket, Large, Fits EX-S8, EX-S10 and EX-S10SUB Loudspeakers, black </t>
  </si>
  <si>
    <t>911.1827.900</t>
  </si>
  <si>
    <t>CMX-LG​-W</t>
  </si>
  <si>
    <t>ClickMount Pan-Tilt Bracket, Large, Fits EX-S8, EX-S10 and EX-S10SUB Loudspeakers, white</t>
  </si>
  <si>
    <t>911.1826.900</t>
  </si>
  <si>
    <t>CMX-SM​-B</t>
  </si>
  <si>
    <t>ClickMount Pan-Tilt Bracket, Small, Fits EX-S6 Loudspeaker, black</t>
  </si>
  <si>
    <t>911.1825.900</t>
  </si>
  <si>
    <t>CMX-SM​-W</t>
  </si>
  <si>
    <t>ClickMount Pan-Tilt Bracket, Small, Fits EX-S6 Loudspeaker, white</t>
  </si>
  <si>
    <t>Loudspeakers, Column Point Source</t>
  </si>
  <si>
    <t>911.0550.900</t>
  </si>
  <si>
    <t>DP6-B</t>
  </si>
  <si>
    <t>6.5-Inch Pendant Loudspeaker, Black</t>
  </si>
  <si>
    <t>Loudspeakers, Pendant</t>
  </si>
  <si>
    <t>911.0551.900</t>
  </si>
  <si>
    <t>DP6-W</t>
  </si>
  <si>
    <t>6.5-Inch Pendant Loudspeaker, White</t>
  </si>
  <si>
    <t>911.0552.900</t>
  </si>
  <si>
    <t>DP8-B</t>
  </si>
  <si>
    <t>8-Inch Pendant Loudspeaker, Black</t>
  </si>
  <si>
    <t>911.0553.900</t>
  </si>
  <si>
    <t>DP8-W</t>
  </si>
  <si>
    <t>8-Inch Pendant Loudspeaker, White</t>
  </si>
  <si>
    <t>Loudspeakers, Surface Mount</t>
  </si>
  <si>
    <t>910.0101.900</t>
  </si>
  <si>
    <t>DX-IC10SUB-W</t>
  </si>
  <si>
    <t>10” High Output In-Ceiling Subwoofer w/ Internal Crossover. 8 Ohm or 70V/100V operation, white (priced individually, but sold in pairs)</t>
  </si>
  <si>
    <t>910.0100.900</t>
  </si>
  <si>
    <t>DX-IC10-W</t>
  </si>
  <si>
    <t>10” High Output Coaxial In-Ceiling Loudspeaker w/ HF compression driver. 8 Ohm or 70V/100V operation, white (priced individually, but sold in pairs)</t>
  </si>
  <si>
    <t>910.0103.900</t>
  </si>
  <si>
    <t>DX-IC4LP-W</t>
  </si>
  <si>
    <t>4.5” Low-Profile, High Efficiency Coaxial In-Ceiling Loudspeaker w/ HF compression driver. 8 Ohm or 70V/100V operation, white (priced individually, but sold in pairs)</t>
  </si>
  <si>
    <t>910.0102.900</t>
  </si>
  <si>
    <t>DX-IC4-W</t>
  </si>
  <si>
    <t>4.5” High Efficiency Coaxial In-Ceiling Loudspeaker w/ HF compression driver. 8 Ohm or 70V/100V operation, white (priced individually, but sold in pairs)</t>
  </si>
  <si>
    <t>910.0105.900</t>
  </si>
  <si>
    <t>DX-IC6-B</t>
  </si>
  <si>
    <t>6.5” High Efficiency Coaxial In-Ceiling Loudspeaker w/ HF compression driver. 8 Ohm or 70V/100V operation, black (priced individually, but sold in pairs)</t>
  </si>
  <si>
    <t>910.0104.900</t>
  </si>
  <si>
    <t>DX-IC6-W</t>
  </si>
  <si>
    <t>6.5” High Efficiency Coaxial In-Ceiling Loudspeaker w/ HF compression driver. 8 Ohm or 70V/100V operation, white (priced individually, but sold in pairs)</t>
  </si>
  <si>
    <t>910.0106.900</t>
  </si>
  <si>
    <t>DX-IC8-W</t>
  </si>
  <si>
    <t>8” High Output Coaxial In-Ceiling Loudspeaker w/ HF compression driver. 8 Ohm or 70V/100V operation, white (priced individually, but sold in pairs)</t>
  </si>
  <si>
    <t>910.0107.900</t>
  </si>
  <si>
    <t>DX-S5-B</t>
  </si>
  <si>
    <t>5” High Output Coaxial Surface Mount Indoor/Outdoor Loudspeaker w/ HF compression driver. 8 Ohm or 70V/100V operation, included ClickMount pan-tilt mounting bracket, black (priced individually, but sold in pairs)</t>
  </si>
  <si>
    <t>910.0108.900</t>
  </si>
  <si>
    <t>DX-S5-W</t>
  </si>
  <si>
    <t>5” High Output Coaxial Surface Mount Indoor/Outdoor Loudspeaker w/ HF compression driver. 8 Ohm or 70V/100V operation, included ClickMount pan-tilt mounting bracket, white (priced individually, but sold in pairs)</t>
  </si>
  <si>
    <t>910.0109.900</t>
  </si>
  <si>
    <t>DX-S8-B</t>
  </si>
  <si>
    <t>8” High Output Coaxial Surface Mount Indoor/Outdoor Loudspeaker w/ HF compression driver. 8 Ohm or 70V/100V operation, included ClickMount pan-tilt mounting bracket, black (priced individually, but sold in pairs)</t>
  </si>
  <si>
    <t>910.0110.900</t>
  </si>
  <si>
    <t>DX-S8-W</t>
  </si>
  <si>
    <t>8” High Output Coaxial Surface Mount Indoor/Outdoor Loudspeaker w/ HF compression driver. 8 Ohm or 70V/100V operation, included ClickMount pan-tilt mounting bracket, white (priced individually, but sold in pairs)</t>
  </si>
  <si>
    <t>911.1378.900</t>
  </si>
  <si>
    <t>E200-SAKB</t>
  </si>
  <si>
    <t>ENTASYS 200 Stand Adapter Kit, Black</t>
  </si>
  <si>
    <t>911.1379.900</t>
  </si>
  <si>
    <t>E200-SAKW</t>
  </si>
  <si>
    <t>ENTASYS 200 Stand Adapter Kit, White</t>
  </si>
  <si>
    <t>911.0599.900</t>
  </si>
  <si>
    <t>E200-UMKB</t>
  </si>
  <si>
    <t>ENTASYS 200 Universal Mounting Kit, Black</t>
  </si>
  <si>
    <t>911.0600.900</t>
  </si>
  <si>
    <t>E200-UMKW</t>
  </si>
  <si>
    <t>ENTASYS 200 Universal Mounting Kit, White</t>
  </si>
  <si>
    <t>911.0558.900</t>
  </si>
  <si>
    <t>ENT203B</t>
  </si>
  <si>
    <t>ENTASYS 200 Column, 2-Way 3 LF Drivers, Black</t>
  </si>
  <si>
    <t>911.0559.900</t>
  </si>
  <si>
    <t>ENT203W</t>
  </si>
  <si>
    <t>ENTASYS 200 Column, 2-Way 3 LF Drivers, White</t>
  </si>
  <si>
    <t>911.0560.900</t>
  </si>
  <si>
    <t>ENT206B</t>
  </si>
  <si>
    <t>ENTASYS 200 Column, 2-Way 6 LF Drivers, Black</t>
  </si>
  <si>
    <t>911.0561.900</t>
  </si>
  <si>
    <t>ENT206W</t>
  </si>
  <si>
    <t>ENTASYS 200 Column, 2-Way 6 LF Drivers, White</t>
  </si>
  <si>
    <t>911.0562.900</t>
  </si>
  <si>
    <t>ENT212B</t>
  </si>
  <si>
    <t>ENTASYS 200 Column, 2-Way 12 LF Drivers, Black</t>
  </si>
  <si>
    <t>911.0563.900</t>
  </si>
  <si>
    <t>ENT212W</t>
  </si>
  <si>
    <t>ENTASYS 200 Column, 2-Way 12 LF Drivers, White</t>
  </si>
  <si>
    <t>911.0564.900</t>
  </si>
  <si>
    <t>ENT220B</t>
  </si>
  <si>
    <t>ENTASYS 200 Column, 2-Way 20 LF Drivers, Black</t>
  </si>
  <si>
    <t>911.0565.900</t>
  </si>
  <si>
    <t>ENT220W</t>
  </si>
  <si>
    <t>ENTASYS 200 Column, 2-Way 20 LF Drivers, White</t>
  </si>
  <si>
    <t>911.1380.900</t>
  </si>
  <si>
    <t>ENT-750T</t>
  </si>
  <si>
    <t>ENTASYS 750 Watt External Autoformer, Black</t>
  </si>
  <si>
    <t>911.1381.900</t>
  </si>
  <si>
    <t>ENT-750TW</t>
  </si>
  <si>
    <t>ENTASYS 750 Watt External Autoformer, White</t>
  </si>
  <si>
    <t>911.1382.900</t>
  </si>
  <si>
    <t>ENT-CB1</t>
  </si>
  <si>
    <t>ENTASYS Coupler Bracket, Black, Qty 1</t>
  </si>
  <si>
    <t>911.1383.900</t>
  </si>
  <si>
    <t>ENT-CB1W</t>
  </si>
  <si>
    <t>ENTASYS Coupler Bracket, White, Qty 1</t>
  </si>
  <si>
    <t>911.1384.900</t>
  </si>
  <si>
    <t>ENT-CB2</t>
  </si>
  <si>
    <t>ENTASYS Coupler Bracket, Black, Qty 2</t>
  </si>
  <si>
    <t>911.1385.900</t>
  </si>
  <si>
    <t>ENT-CB2W</t>
  </si>
  <si>
    <t>ENTASYS Coupler Bracket, White, Qty 2</t>
  </si>
  <si>
    <t>911.1386.900</t>
  </si>
  <si>
    <t>ENT-FK</t>
  </si>
  <si>
    <t>ENTASYS Fly Kit, Black</t>
  </si>
  <si>
    <t>911.1387.900</t>
  </si>
  <si>
    <t>ENT-FKW</t>
  </si>
  <si>
    <t>ENTASYS Fly Kit, White</t>
  </si>
  <si>
    <t>911.1388.900</t>
  </si>
  <si>
    <t>ENT-FR</t>
  </si>
  <si>
    <t>ENTASYS Full-Range 3-Way Column Loudspeaker, Black</t>
  </si>
  <si>
    <t>Loudspeakers, Column Line Source</t>
  </si>
  <si>
    <t>911.1389.900</t>
  </si>
  <si>
    <t>ENT-FR-CTO</t>
  </si>
  <si>
    <t>ENTASYS Full-Range 3-Way Column Loudspeaker, Configured-To-Order</t>
  </si>
  <si>
    <t>911.1390.900</t>
  </si>
  <si>
    <t>ENT-FRW</t>
  </si>
  <si>
    <t>ENTASYS Full-Range 3-Way Column Loudspeaker, White</t>
  </si>
  <si>
    <t>911.1391.900</t>
  </si>
  <si>
    <t>ENT-LF</t>
  </si>
  <si>
    <t>ENTASYS Low Frequency Column Loudspeaker, Black</t>
  </si>
  <si>
    <t>911.1392.900</t>
  </si>
  <si>
    <t>ENT-LF-CTO</t>
  </si>
  <si>
    <t>ENTASYS Low Frequency Column Loudspeaker, Configured-To-Order</t>
  </si>
  <si>
    <t>911.1393.900</t>
  </si>
  <si>
    <t>ENT-LFW</t>
  </si>
  <si>
    <t>ENTASYS Low Frequency Column Loudspeaker, White</t>
  </si>
  <si>
    <t>911.1394.900</t>
  </si>
  <si>
    <t>ENT-PB</t>
  </si>
  <si>
    <t>ENTASYS Pan-Bracket, Black</t>
  </si>
  <si>
    <t>911.0980.900</t>
  </si>
  <si>
    <t>ENT-PBW</t>
  </si>
  <si>
    <t>ENTASYS Pan-Bracket, White</t>
  </si>
  <si>
    <t>911.0981.900</t>
  </si>
  <si>
    <t>ENT-PT</t>
  </si>
  <si>
    <t>ENTASYS Combo Pan-Tilt Bracket, Black</t>
  </si>
  <si>
    <t>911.0982.900</t>
  </si>
  <si>
    <t>ENT-PTW</t>
  </si>
  <si>
    <t>ENTASYS Combo Pan-Tilt Bracket, White</t>
  </si>
  <si>
    <t>911.1818.900</t>
  </si>
  <si>
    <t>EX-S10-CM-B</t>
  </si>
  <si>
    <t>10” Coaxial Surface Mount Indoor/Outdoor Loudspeaker w/ HF compression driver. 8 Ohm or 70V/100V operation, included ClickMount pan-tilt mounting bracket, black</t>
  </si>
  <si>
    <t>911.1817.900</t>
  </si>
  <si>
    <t>EX-S10-CM-W</t>
  </si>
  <si>
    <t>10” Coaxial Surface Mount Indoor/Outdoor Loudspeaker w/ HF compression driver. 8 Ohm or 70V/100V operation, included ClickMount pan-tilt mounting bracket, white</t>
  </si>
  <si>
    <t>911.1822.900</t>
  </si>
  <si>
    <t>EX-S10SUB-CM-B</t>
  </si>
  <si>
    <t>10” Subwoofer Surface Mount Indoor/Outdoor Loudspeaker. 8 Ohm operation, included ClickMount pan-tilt mounting bracket, black</t>
  </si>
  <si>
    <t>911.1821.900</t>
  </si>
  <si>
    <t>EX-S10SUB-CM-W</t>
  </si>
  <si>
    <t>10” Subwoofer Surface Mount Indoor/Outdoor Loudspeaker. 8 Ohm operation, included ClickMount pan-tilt mounting bracket, white</t>
  </si>
  <si>
    <t>911.1824.900</t>
  </si>
  <si>
    <t>EX-S10SUB-UB-B</t>
  </si>
  <si>
    <t>10” Subwoofer Surface Mount Indoor/Outdoor Loudspeaker. 8 Ohm operation, included indexing u-bracket and weather cover, black</t>
  </si>
  <si>
    <t>911.1823.900</t>
  </si>
  <si>
    <t>EX-S10SUB-UB-W</t>
  </si>
  <si>
    <t>10” Subwoofer Surface Mount Indoor/Outdoor Loudspeaker. 8 Ohm operation, included indexing u-bracket and weather cover, white</t>
  </si>
  <si>
    <t>911.1820.900</t>
  </si>
  <si>
    <t>EX-S10-UB-B</t>
  </si>
  <si>
    <t>10” Coaxial Surface Mount Indoor/Outdoor Loudspeaker w/ HF compression driver. 8 Ohm or 70V/100V operation, included indexing u-bracket and weather cover, black</t>
  </si>
  <si>
    <t>911.1819.900</t>
  </si>
  <si>
    <t>EX-S10-UB-W</t>
  </si>
  <si>
    <t>10” Coaxial Surface Mount Indoor/Outdoor Loudspeaker w/ HF compression driver. 8 Ohm or 70V/100V operation, included indexing u-bracket and weather cover, white</t>
  </si>
  <si>
    <t>911.1810.900</t>
  </si>
  <si>
    <t>EX-S6-CM-B</t>
  </si>
  <si>
    <t>6.5” Coaxial Surface Mount Indoor/Outdoor Loudspeaker. 8 Ohm or 70V/100V operation, included ClickMount pan-tilt mounting bracket, black</t>
  </si>
  <si>
    <t>911.1809.900</t>
  </si>
  <si>
    <t>EX-S6-CM-W</t>
  </si>
  <si>
    <t>6.5” Coaxial Surface Mount Indoor/Outdoor Loudspeaker. 8 Ohm or 70V/100V operation, included ClickMount pan-tilt mounting bracket, white</t>
  </si>
  <si>
    <t>911.1812.900</t>
  </si>
  <si>
    <t>EX-S6-UB-B</t>
  </si>
  <si>
    <t>6.5” Coaxial Surface Mount Indoor/Outdoor Loudspeaker.  8 Ohm or 70V/100V operation, included indexing u-bracket and weather cover, black</t>
  </si>
  <si>
    <t>911.1811.900</t>
  </si>
  <si>
    <t>EX-S6-UB-W</t>
  </si>
  <si>
    <t>6.5” Coaxial Surface Mount Indoor/Outdoor Loudspeaker.  8 Ohm or 70V/100V operation, included indexing u-bracket and weather cover, white</t>
  </si>
  <si>
    <t>911.1814.900</t>
  </si>
  <si>
    <t>EX-S8-CM-B</t>
  </si>
  <si>
    <t>8” Coaxial Surface Mount Indoor/Outdoor Loudspeaker w/ HF compression driver. 8 Ohm or 70V/100V operation, included ClickMount pan-tilt mounting bracket, black</t>
  </si>
  <si>
    <t>911.1813.900</t>
  </si>
  <si>
    <t>EX-S8-CM-W</t>
  </si>
  <si>
    <t>8” Coaxial Surface Mount Indoor/Outdoor Loudspeaker w/ HF compression driver. 8 Ohm or 70V/100V operation, included ClickMount pan-tilt mounting bracket, white</t>
  </si>
  <si>
    <t>911.1816.900</t>
  </si>
  <si>
    <t>EX-S8-UB-B</t>
  </si>
  <si>
    <t>8” Coaxial Surface Mount Indoor/Outdoor Loudspeaker w/ HF compression driver. 8 Ohm or 70V/100V operation, included indexing u-bracket and weather cover, black</t>
  </si>
  <si>
    <t>911.1815.900</t>
  </si>
  <si>
    <t>EX-S8-UB-W</t>
  </si>
  <si>
    <t>8” Coaxial Surface Mount Indoor/Outdoor Loudspeaker w/ HF compression driver. 8 Ohm or 70V/100V operation, included indexing u-bracket and weather cover, white</t>
  </si>
  <si>
    <t>911.1834.900</t>
  </si>
  <si>
    <t>EXUB-S10​-B</t>
  </si>
  <si>
    <t>EX-S10 &amp; EX-S10SUB ClickMount U-Bracket Kit, black</t>
  </si>
  <si>
    <t>911.1833.900</t>
  </si>
  <si>
    <t>EXUB-S10​-W</t>
  </si>
  <si>
    <t>EX-S10 &amp; EX-S10SUB ClickMount U-Bracket Kit, white</t>
  </si>
  <si>
    <t>911.1830.900</t>
  </si>
  <si>
    <t>EXUB-S6​-B</t>
  </si>
  <si>
    <t xml:space="preserve">EX-S6 ClickMount U-Bracket Kit, black </t>
  </si>
  <si>
    <t>911.1829.900</t>
  </si>
  <si>
    <t>EXUB-S6​-W</t>
  </si>
  <si>
    <t>EX-S6 ClickMount U-Bracket Kit, white</t>
  </si>
  <si>
    <t>911.1832.900</t>
  </si>
  <si>
    <t>EXUB-S8​-B</t>
  </si>
  <si>
    <t>EX-S8 ClickMount U-Bracket Kit, black</t>
  </si>
  <si>
    <t>911.1831.900</t>
  </si>
  <si>
    <t>EXUB-S8​-W</t>
  </si>
  <si>
    <t>EX-S8 ClickMount U-Bracket Kit, white</t>
  </si>
  <si>
    <t>911.0683.900</t>
  </si>
  <si>
    <t>KUBO3-BL</t>
  </si>
  <si>
    <t>128</t>
  </si>
  <si>
    <t>120 cm x 80 cm x 181 cm</t>
  </si>
  <si>
    <t>3" compact design full range surface mount loudspeaker, 8 ohms / 40 watts, mounting bracket and safety cable included, black (priced individually, but sold in pairs)</t>
  </si>
  <si>
    <t>911.0685.900</t>
  </si>
  <si>
    <t>KUBO3T-BL</t>
  </si>
  <si>
    <t>3" compact design full range surface mount loudspeaker, 70 - 100 volt / 10 watts or 16 ohms / 40 watts, mounting bracket and safety cable included, black (priced individually, but sold in pairs)</t>
  </si>
  <si>
    <t>911.0686.900</t>
  </si>
  <si>
    <t>KUBO3T-W</t>
  </si>
  <si>
    <t>3" compact design full range surface mount loudspeaker, 70 - 100 volt / 10 watts or 16 ohms / 40 watts, mounting bracket and safety cable included, white (priced individually, but sold in pairs)</t>
  </si>
  <si>
    <t>911.0684.900</t>
  </si>
  <si>
    <t>KUBO3-W</t>
  </si>
  <si>
    <t>3" compact design full range surface mount loudspeaker, 8 ohms / 40 watts, mounting bracket and safety cable included, white (priced individually, but sold in pairs)</t>
  </si>
  <si>
    <t>911.0687.900</t>
  </si>
  <si>
    <t>KUBO5-BL</t>
  </si>
  <si>
    <t>120 cm x 100 cm x 175 cm</t>
  </si>
  <si>
    <t>5.25" compact design two-way surface mount loudspeaker, 8 ohms / 80 watts, mounting bracket and safety cable included, black (priced individually, but sold in pairs)</t>
  </si>
  <si>
    <t>911.0689.900</t>
  </si>
  <si>
    <t>KUBO5T-BL</t>
  </si>
  <si>
    <t>5.25" compact design two-way surface mount loudspeaker, 70 - 100 volt / 30 watts or 16 ohms / 80 watts, mounting bracket and safety cable included, black (priced individually, but sold in pairs)</t>
  </si>
  <si>
    <t>911.0690.900</t>
  </si>
  <si>
    <t>KUBO5T-W</t>
  </si>
  <si>
    <t>5.25" compact design two-way surface mount loudspeaker, 70 - 100 volt / 30 watts or 16 ohms / 80 watts, mounting bracket and safety cable included, white (priced individually, but sold in pairs)</t>
  </si>
  <si>
    <t>911.0688.900</t>
  </si>
  <si>
    <t>KUBO5-W</t>
  </si>
  <si>
    <t>5.25" compact design two-way surface mount loudspeaker, 8 ohms / 80 watts, mounting bracket and safety cable included, white (priced individually, but sold in pairs)</t>
  </si>
  <si>
    <t>911.1632.900</t>
  </si>
  <si>
    <t>LRABAS-BL</t>
  </si>
  <si>
    <t>Basic light rail adaptor KUBO3/5, SDQ5P, OVO5, pack of 10</t>
  </si>
  <si>
    <t>911.1633.900</t>
  </si>
  <si>
    <t>LRABAS-W</t>
  </si>
  <si>
    <t>911.1634.900</t>
  </si>
  <si>
    <t>LRAPRE-BL</t>
  </si>
  <si>
    <t>Premium light rail adaptor KUBO3/5,SDQ5P,OVO5, pack of 2</t>
  </si>
  <si>
    <t>911.1635.900</t>
  </si>
  <si>
    <t>LRAPRE-W</t>
  </si>
  <si>
    <t>911.0635.900</t>
  </si>
  <si>
    <t>MASK2-BL</t>
  </si>
  <si>
    <t>300</t>
  </si>
  <si>
    <t>120 cm x 80 cm x 153 cm</t>
  </si>
  <si>
    <t>2.5" compact design surface mount loudspeaker, 8 ohms / 50 watts, wall bracket included, black (priced individually, but sold in pairs)</t>
  </si>
  <si>
    <t>911.0675.900</t>
  </si>
  <si>
    <t>MASK2CMT-BL</t>
  </si>
  <si>
    <t>Ceiling mounting tool for MASK2-BL (priced individually, but sold in pairs)</t>
  </si>
  <si>
    <t>911.0676.900</t>
  </si>
  <si>
    <t>MASK2CMT-W</t>
  </si>
  <si>
    <t>Ceiling mounting tool for MASK2-W (priced individually, but sold in pairs)</t>
  </si>
  <si>
    <t>911.0636.900</t>
  </si>
  <si>
    <t>MASK2-W</t>
  </si>
  <si>
    <t>2.5" compact design surface mount loudspeaker, 8 ohms / 50 watts, wall bracket included, white  (priced individually, but sold in pairs)</t>
  </si>
  <si>
    <t>911.0637.900</t>
  </si>
  <si>
    <t>MASK4C-BL</t>
  </si>
  <si>
    <t>120 cm x 100 cm x 187 cm</t>
  </si>
  <si>
    <t>4.25" small design two-way surface mount loudspeaker, 8 ohms / 70 watts, Black, CLICKMOUNT bracket and safety cable included (priced individually, but sold in pairs)</t>
  </si>
  <si>
    <t>911.0639.900</t>
  </si>
  <si>
    <t>MASK4CT-BL</t>
  </si>
  <si>
    <t>4.25" small design two-way surface mount loudspeaker, 70 - 100 volt / 20 watts or 16 ohms / 70 watts, Black, CLICKMOUNT bracket and safety cable included (priced individually, but sold in pairs)</t>
  </si>
  <si>
    <t>911.0640.900</t>
  </si>
  <si>
    <t>MASK4CT-W</t>
  </si>
  <si>
    <t>4.25" small design two-way surface mount loudspeaker, 70 - 100 volt / 20 watts or 16 ohms / 70 watts, White, CLICKMOUNT bracket and safety cable included (priced individually, but sold in pairs)</t>
  </si>
  <si>
    <t>911.0638.900</t>
  </si>
  <si>
    <t>MASK4C-W</t>
  </si>
  <si>
    <t>4.25" small design two-way surface mount loudspeaker, 8 ohms / 70 watts, White, CLICKMOUNT bracket and safety cable included (priced individually, but sold in pairs)</t>
  </si>
  <si>
    <t>911.0641.900</t>
  </si>
  <si>
    <t>MASK6C-BL</t>
  </si>
  <si>
    <t>120 cm x 120 cm x 165 cm</t>
  </si>
  <si>
    <t>6.5" design two-way surface mount loudspeaker, 8 ohms / 200 watts, Black, CLICKMOUNT bracket and safety cable included (priced individually, but sold in pairs)</t>
  </si>
  <si>
    <t>911.0643.900</t>
  </si>
  <si>
    <t>MASK6CT-BL</t>
  </si>
  <si>
    <t>120 cm x120 cm x 165 cm</t>
  </si>
  <si>
    <t>6.5" design two-way surface mount loudspeaker, 70 - 100 volt / 60 watts or 16 ohms / 200 watts, Black CLICKMOUNT bracket and safety cable included (priced individually, but sold in pairs)</t>
  </si>
  <si>
    <t>911.0644.900</t>
  </si>
  <si>
    <t>MASK6CT-W</t>
  </si>
  <si>
    <t>6.5" design two-way surface mount loudspeaker, 70 - 100 volt / 60 watts or 16 ohms / 200 watts, White, CLICKMOUNT bracket and safety cable included (priced individually, but sold in pairs)</t>
  </si>
  <si>
    <t>911.0642.900</t>
  </si>
  <si>
    <t>MASK6C-W</t>
  </si>
  <si>
    <t>6.5" design two-way surface mount loudspeaker, 8 ohms / 200 watts, White, CLICKMOUNT bracket and safety cable included (priced individually, but sold in pairs)</t>
  </si>
  <si>
    <t>911.0677.900</t>
  </si>
  <si>
    <t>MASKCL-BL</t>
  </si>
  <si>
    <t>L-shaped side bracket for MASK4C(T)-BL / MASK6C(T)-BL (priced individually, but sold in pairs)</t>
  </si>
  <si>
    <t>911.0678.900</t>
  </si>
  <si>
    <t>MASKCL-W</t>
  </si>
  <si>
    <t>L-shaped side bracket for MASK4C(T)-W / MASK6C(T)-W (priced individually, but sold in pairs)</t>
  </si>
  <si>
    <t>911.0679.900</t>
  </si>
  <si>
    <t>MASKCV-BL</t>
  </si>
  <si>
    <t>V-shaped 2-way cluster bracket for MASK4C(T)-BL/MASK6C(T)-BL</t>
  </si>
  <si>
    <t>911.0680.900</t>
  </si>
  <si>
    <t>MASKCV-W</t>
  </si>
  <si>
    <t>V-shaped 2-way cluster bracket for MASK4C(T)-W/MASK6C(T)-W</t>
  </si>
  <si>
    <t>911.0681.900</t>
  </si>
  <si>
    <t>MASKCW-BL</t>
  </si>
  <si>
    <t>Double V-shaped cluster bracket for MASK4C(T)-BL/MASK6C(T)-B</t>
  </si>
  <si>
    <t>911.0682.900</t>
  </si>
  <si>
    <t>MASKCW-W</t>
  </si>
  <si>
    <t>Double V-shaped cluster bracket for MASK4C(T)-W/MASK6C(T)-W</t>
  </si>
  <si>
    <t>911.0046.900</t>
  </si>
  <si>
    <t>MC-250 Black</t>
  </si>
  <si>
    <t>SPOOL</t>
  </si>
  <si>
    <t>250 foot spool of Magic Cable, black</t>
  </si>
  <si>
    <t>911.0043.900</t>
  </si>
  <si>
    <t>MC-250 White</t>
  </si>
  <si>
    <t>250 foot spool of Magic Cable, white</t>
  </si>
  <si>
    <t>911.0037.900</t>
  </si>
  <si>
    <t>MC-PHK16-12PK Black</t>
  </si>
  <si>
    <t>Pendant hang kit, 16 feet, black, 12 pack</t>
  </si>
  <si>
    <t>911.0038.900</t>
  </si>
  <si>
    <t>MC-PHK16-12PK White</t>
  </si>
  <si>
    <t>Pendant hang kit, 16 feet, white, 12 pack</t>
  </si>
  <si>
    <t>911.0045.900</t>
  </si>
  <si>
    <t>MC-SK10 Black</t>
  </si>
  <si>
    <t>10-pack of inline splice kits, black</t>
  </si>
  <si>
    <t>911.0042.900</t>
  </si>
  <si>
    <t>MC-SK10 White</t>
  </si>
  <si>
    <t>10-pack of inline splice kits, white</t>
  </si>
  <si>
    <t>911.0905.900</t>
  </si>
  <si>
    <t>P30DT-BL</t>
  </si>
  <si>
    <t>4.25" two-way, pendant loudspeaker 70-100 volt / 30 watts, 16 ohms / 50 watts, black</t>
  </si>
  <si>
    <t>911.0904.900</t>
  </si>
  <si>
    <t>P30DT-W</t>
  </si>
  <si>
    <t>4.25" two-way, pendant loudspeaker 70-100 volt / 30 watts, 16 ohms / 50 watts, white</t>
  </si>
  <si>
    <t>911.0921.900</t>
  </si>
  <si>
    <t>P6 Black</t>
  </si>
  <si>
    <t>Pendant, Indoor/Outdoor 6.5" Coaxial Loudspeaker, Raindrop Profile, Black (priced individually, but sold in pairs)</t>
  </si>
  <si>
    <t>911.0922.900</t>
  </si>
  <si>
    <t>P6 White</t>
  </si>
  <si>
    <t>Pendant, Indoor/Outdoor 6.5" Coaxial Loudspeaker, Raindrop Profile, White (priced individually, but sold in pairs)</t>
  </si>
  <si>
    <t>911.0647.900</t>
  </si>
  <si>
    <t>P60DT-BL</t>
  </si>
  <si>
    <t>120 cm x 80 cm x 160 cm</t>
  </si>
  <si>
    <t>6.5" two-way, pendant loudspeaker 70-100 volt / 60 watts, 16 ohms / 120 watts, black</t>
  </si>
  <si>
    <t>911.0648.900</t>
  </si>
  <si>
    <t>P60DT-W</t>
  </si>
  <si>
    <t>6.5" two-way, pendant loudspeaker 70-100 volt / 60 watts, 16 ohms / 120 watts, white</t>
  </si>
  <si>
    <t>911.0923.900</t>
  </si>
  <si>
    <t>P6-SM Black</t>
  </si>
  <si>
    <t>Pendant, Indoor/Outdoor 6.5" Coaxial Loudspeaker, Sunshine Profile, Black (priced individually, but sold in pairs)</t>
  </si>
  <si>
    <t>911.0924.900</t>
  </si>
  <si>
    <t>P6-SM White</t>
  </si>
  <si>
    <t>Pendant, Indoor/Outdoor 6.5" Coaxial Loudspeaker, Sunshine Profile, White (priced individually, but sold in pairs)</t>
  </si>
  <si>
    <t>911.0607.900</t>
  </si>
  <si>
    <t>PHK-30</t>
  </si>
  <si>
    <t>Pendant Hang Kit 30 Ft (9.1m)</t>
  </si>
  <si>
    <t>911.0609.900</t>
  </si>
  <si>
    <t>PSC</t>
  </si>
  <si>
    <t>Pendant Speed Clamp</t>
  </si>
  <si>
    <t>911.0610.900</t>
  </si>
  <si>
    <t>PST-14</t>
  </si>
  <si>
    <t>Pendant Split Loom Tubing 14 Ft</t>
  </si>
  <si>
    <t>909.0046.900</t>
  </si>
  <si>
    <t>SPA-GHH100​</t>
  </si>
  <si>
    <t>High Humidity Grille, White, 6-pack (CM20DTS, CM30DTD)​</t>
  </si>
  <si>
    <t>909.0053.900</t>
  </si>
  <si>
    <t>SPA-GHH200​</t>
  </si>
  <si>
    <t>High Humidity Grille, White, 6-pack (CM60DTD, DX-IC4 &amp; DX-IC4LP)</t>
  </si>
  <si>
    <t>909.0099.900</t>
  </si>
  <si>
    <t>SPA-GHH400</t>
  </si>
  <si>
    <t>High Humidity Grille, White, 6-pack (DX-IC6)​</t>
  </si>
  <si>
    <t>909.0100.900</t>
  </si>
  <si>
    <t>SPA-GHH500</t>
  </si>
  <si>
    <t>High Humidity Grille, White, 6-pack (DX-IC8)​</t>
  </si>
  <si>
    <t>909.0101.900</t>
  </si>
  <si>
    <t>SPA-GHH600</t>
  </si>
  <si>
    <t>High Humidity Grille, White, 6-pack (DX-IC10 &amp; DX-IC10SUB)​</t>
  </si>
  <si>
    <t>909.0040.900</t>
  </si>
  <si>
    <t>SPA-GRB100​</t>
  </si>
  <si>
    <t>Black Grille, 6-pack (CM20DTS, CM30DTD)​</t>
  </si>
  <si>
    <t>909.0042.900</t>
  </si>
  <si>
    <t>SPA-GRB200​</t>
  </si>
  <si>
    <t>Black Grille, 6-pack (CM60DTD, DX-IC4 &amp; DX-IC4LP)</t>
  </si>
  <si>
    <t>909.0102.900</t>
  </si>
  <si>
    <t>SPA-GRB400</t>
  </si>
  <si>
    <t>Black Grille, 6-pack (DX-IC6)​</t>
  </si>
  <si>
    <t>909.0103.900</t>
  </si>
  <si>
    <t>SPA-GRB500</t>
  </si>
  <si>
    <t>909.0104.900</t>
  </si>
  <si>
    <t>SPA-GRB600</t>
  </si>
  <si>
    <t>Black Grille, 6-pack (DX-IC10 &amp; DX-IC10SUB)​</t>
  </si>
  <si>
    <t>909.0018.900</t>
  </si>
  <si>
    <t>SPA-NC100​</t>
  </si>
  <si>
    <t>New Construction Bracket, 6-pack (CM20DTS, CM30DTD)​</t>
  </si>
  <si>
    <t>909.0021.900</t>
  </si>
  <si>
    <t>SPA-NC200​</t>
  </si>
  <si>
    <t>New Construction Bracket, 6-pack (CM60DTD)​</t>
  </si>
  <si>
    <t>909.0106.900</t>
  </si>
  <si>
    <t>SPA-NC300</t>
  </si>
  <si>
    <t>New Construction Bracket, 6-pack (DX-IC4 &amp; DX-IC4LP)​</t>
  </si>
  <si>
    <t>909.0107.900</t>
  </si>
  <si>
    <t>SPA-NC400</t>
  </si>
  <si>
    <t>New Construction Bracket, 6-pack (DX-IC6 &amp; C-IC6)​</t>
  </si>
  <si>
    <t>909.0108.900</t>
  </si>
  <si>
    <t>SPA-NC500</t>
  </si>
  <si>
    <t>909.0109.900</t>
  </si>
  <si>
    <t>SPA-NC600</t>
  </si>
  <si>
    <t>New Construction Bracket, 6-pack (DX-IC10 &amp; DX-IC10SUB)​</t>
  </si>
  <si>
    <t>909.0039.900</t>
  </si>
  <si>
    <t>SPA-RAIL48​</t>
  </si>
  <si>
    <t>48” Tile Rail kit, 2 pair (for all Desono ceiling loudspeakers)​</t>
  </si>
  <si>
    <t>909.0032.900</t>
  </si>
  <si>
    <t>SPA-TR100​</t>
  </si>
  <si>
    <t>Trim Ring, 10-pack (CM20DTS, CM30DTD)​</t>
  </si>
  <si>
    <t>909.0033.900</t>
  </si>
  <si>
    <t>SPA-TR200​</t>
  </si>
  <si>
    <t>Trim Ring, 10-pack (CM60DTD) ​</t>
  </si>
  <si>
    <t>909.0110.900</t>
  </si>
  <si>
    <t>SPA-TR300</t>
  </si>
  <si>
    <t>Trim Ring, 10-pack (DX-IC4 &amp; DX-IC4LP)​</t>
  </si>
  <si>
    <t>909.0111.900</t>
  </si>
  <si>
    <t>SPA-TR400</t>
  </si>
  <si>
    <t>Trim Ring, 10-pack (DX-IC6 &amp; C-IC6)​</t>
  </si>
  <si>
    <t>909.0112.900</t>
  </si>
  <si>
    <t>SPA-UBDX100-B</t>
  </si>
  <si>
    <t xml:space="preserve">U-Bracket Kit, Aluminum with ClickPlug, DX-S5, black </t>
  </si>
  <si>
    <t>909.0113.900</t>
  </si>
  <si>
    <t>SPA-UBDX100-W</t>
  </si>
  <si>
    <t>U-Bracket Kit, Aluminum with ClickPlug, DX-S5, white</t>
  </si>
  <si>
    <t>909.0114.900</t>
  </si>
  <si>
    <t>SPA-UBDX200-B</t>
  </si>
  <si>
    <t xml:space="preserve">U-Bracket Kit, Aluminum with ClickPlug, DX-S8, black </t>
  </si>
  <si>
    <t>909.0115.900</t>
  </si>
  <si>
    <t>SPA-UBDX200-W</t>
  </si>
  <si>
    <t>U-Bracket Kit, Aluminum with ClickPlug, DX-S8, white</t>
  </si>
  <si>
    <t>911.0645.900</t>
  </si>
  <si>
    <t>SUBLIME-BL</t>
  </si>
  <si>
    <t>120 cm x 102 cm x 175 cm</t>
  </si>
  <si>
    <t>Ultra compact 6.5" dual coil passive subwoofer, 2 x 8 ohms / 2 x 80 watts, full range loudspeaker level output to satelites, wall bracket included, black</t>
  </si>
  <si>
    <t>911.0646.900</t>
  </si>
  <si>
    <t>SUBLIME-W</t>
  </si>
  <si>
    <t>Ultra compact 6.5" dual coil passive subwoofer, 2 x 8 ohms / 2 x 80 watts, full range loudspeaker level output to satelites, wall bracket included, white</t>
  </si>
  <si>
    <t>909.1801.900</t>
  </si>
  <si>
    <t>Cat 5e cable, 10 foot (3 meter), plenum rated, snagless plug, black</t>
  </si>
  <si>
    <t>909.1800.900</t>
  </si>
  <si>
    <t>Cat 5e cable, 25 foot (7.6 meter), plenum rated, snagless plug, black</t>
  </si>
  <si>
    <t>909.1802.900</t>
  </si>
  <si>
    <t>Cat 5e cable, 3 foot (0.9 meter), snagless plug, black</t>
  </si>
  <si>
    <t>911.0495.900</t>
  </si>
  <si>
    <t>Devio DCM-1 Black</t>
  </si>
  <si>
    <t>Beamtracking pendant microphone, black</t>
  </si>
  <si>
    <t>Devio</t>
  </si>
  <si>
    <t>911.0488.900</t>
  </si>
  <si>
    <t>Devio DCM-1 White</t>
  </si>
  <si>
    <t>Beamtracking pendant microphone, white</t>
  </si>
  <si>
    <t>911.0434.900</t>
  </si>
  <si>
    <t>Devio DTM-1</t>
  </si>
  <si>
    <t>Beamtracking tabletop microphone</t>
  </si>
  <si>
    <t>911.1876.900</t>
  </si>
  <si>
    <t>Devio SCR-10</t>
  </si>
  <si>
    <t>Conference room hub</t>
  </si>
  <si>
    <t>Conferencing Hub</t>
  </si>
  <si>
    <t>Germany</t>
  </si>
  <si>
    <t>911.0496.900</t>
  </si>
  <si>
    <t>Devio SCR-20C Black</t>
  </si>
  <si>
    <t xml:space="preserve">Conferencing hub and microphone; includes Devio SCR-20 hub and one DCM-1 pendant microphone, black </t>
  </si>
  <si>
    <t>Base Unit + 1 ceiling microphone</t>
  </si>
  <si>
    <t>911.0490.900</t>
  </si>
  <si>
    <t>Devio SCR-20C White</t>
  </si>
  <si>
    <t xml:space="preserve">Conferencing hub and microphone; includes Devio SCR-20 hub and one DCM-1 pendant microphone, white </t>
  </si>
  <si>
    <t>911.0512.900</t>
  </si>
  <si>
    <t>Devio SCR-20CX Black</t>
  </si>
  <si>
    <t xml:space="preserve">Conferencing hub and microphone; includes Devio SCR-20 hub and one TCM-XEX ceiling microphone, black </t>
  </si>
  <si>
    <t>911.0503.900</t>
  </si>
  <si>
    <t>Devio SCR-20CX White</t>
  </si>
  <si>
    <t xml:space="preserve">Conferencing hub and microphone; includes Devio SCR-20 hub and one TCM-XEX ceiling microphone, white </t>
  </si>
  <si>
    <t>911.0002.900</t>
  </si>
  <si>
    <t>Devio SCR-20T</t>
  </si>
  <si>
    <t>Conferencing hub and microphone; includes Devio SCR-20 hub and one DTM-1 tabletop microphone</t>
  </si>
  <si>
    <t>Base Unit + 1 tabletop microphone</t>
  </si>
  <si>
    <t>911.0513.900</t>
  </si>
  <si>
    <t>Devio SCR-20TX Black</t>
  </si>
  <si>
    <t xml:space="preserve">Conferencing hub and microphone; includes Devio SCR-20 hub and one TTM-XEX tabletop microphone, black </t>
  </si>
  <si>
    <t>911.0504.900</t>
  </si>
  <si>
    <t>Devio SCR-20TX White</t>
  </si>
  <si>
    <t xml:space="preserve">Conferencing hub and microphone; includes Devio SCR-20 hub and one TTM-XEX tabletop microphone, white </t>
  </si>
  <si>
    <t>911.0497.900</t>
  </si>
  <si>
    <t>Devio SCR-25C Black</t>
  </si>
  <si>
    <t xml:space="preserve">Conferencing hub and microphone; includes Devio SCR-25 hub and one DCM-1 pendant microphone, black </t>
  </si>
  <si>
    <t>911.0491.900</t>
  </si>
  <si>
    <t>Devio SCR-25C White</t>
  </si>
  <si>
    <t>Conferencing hub and microphone; includes Devio SCR-25 hub and one DCM-1 pendant microphone, white</t>
  </si>
  <si>
    <t>911.0514.900</t>
  </si>
  <si>
    <t>Devio SCR-25CX Black</t>
  </si>
  <si>
    <t xml:space="preserve">Conferencing hub and microphone; includes Devio SCR-25 hub and one TCM-XEX ceiling microphone, black </t>
  </si>
  <si>
    <t>911.0505.900</t>
  </si>
  <si>
    <t>Devio SCR-25CX White</t>
  </si>
  <si>
    <t xml:space="preserve">Conferencing hub and microphone; includes Devio SCR-25 hub and one TCM-XEX ceiling microphone, white </t>
  </si>
  <si>
    <t>911.0008.900</t>
  </si>
  <si>
    <t>Devio SCR-25T</t>
  </si>
  <si>
    <t>Conferencing hub and microphone; includes Devio SCR-25 hub and one DTM-1 tabletop microphone</t>
  </si>
  <si>
    <t>911.0515.900</t>
  </si>
  <si>
    <t>Devio SCR-25TX Black</t>
  </si>
  <si>
    <t xml:space="preserve">Conferencing hub and microphone; includes Devio SCR-25 hub and one TTM-XEX tabletop microphone, black </t>
  </si>
  <si>
    <t>911.0506.900</t>
  </si>
  <si>
    <t>Devio SCR-25TX White</t>
  </si>
  <si>
    <t xml:space="preserve">Conferencing hub and microphone; includes Devio SCR-25 hub and one TTM-XEX tabletop microphone, white </t>
  </si>
  <si>
    <t>911.0089.900</t>
  </si>
  <si>
    <t>Devio SCX 400​</t>
  </si>
  <si>
    <t>911.0090.900</t>
  </si>
  <si>
    <t>Devio SCX 800​</t>
  </si>
  <si>
    <t>Certified meeting room bundle; includes 1 Devio SCX 400, 1 Parlé TCM-XA (white), 1 Parlé TCM-XEX (white), 2 pair of Desono C-IC6 loudspeakers (white), 1 BPAK, (1) 25 ft (7.5m) plenum-rated Cat5e cable, (7) 10 ft (3m) plenum-rated Cat5e cable</t>
  </si>
  <si>
    <t>UC Bundles</t>
  </si>
  <si>
    <t>U.S.A. / China</t>
  </si>
  <si>
    <t>Certified meeting room bundle; includes 1 Devio SCX 400, 1 Parlé TCM-XA (white), 1 pair of Desono C-IC6 loudspeakers (white), 1 BPAK, (1) 25 ft (7.5m) plenum-rated Cat5e cable, (4) 10 ft (3m) plenum-rated Cat5e cable</t>
  </si>
  <si>
    <t>909.0005.900</t>
  </si>
  <si>
    <t>Plenum box 12 x 12</t>
  </si>
  <si>
    <t>Mounting box for placing any of the following products in plenum spaces: TesiraFORTE X series, Devio SCX series, Parle TCM-X, Parle TCM-XA, Parle TCM-1, Parle TCM-1A, Parle TCM-1EX, Tesira AMP-450P, Tesira AMP-450BP, TesiraCONNECT TC-5, and TesiraCONNECT TC-5D.This device meets Chicago CCEA plenum requirements.</t>
  </si>
  <si>
    <t>909.0085.900</t>
  </si>
  <si>
    <t>RMX 100</t>
  </si>
  <si>
    <t>1 RU rack shelf for TesiraFORTE X, Devio SCX, and TesiraCONNECT devices</t>
  </si>
  <si>
    <t>909.1929.900</t>
  </si>
  <si>
    <t>ACC-C-12V-PS</t>
  </si>
  <si>
    <t>12V power supply</t>
  </si>
  <si>
    <t>Control Pad Accessories</t>
  </si>
  <si>
    <t>Impera</t>
  </si>
  <si>
    <t>909.1922.900</t>
  </si>
  <si>
    <t>ACC-C-IRE</t>
  </si>
  <si>
    <t>Single IR-emitter, No blink</t>
  </si>
  <si>
    <t>Touch Panel Controllers</t>
  </si>
  <si>
    <t>911.1885.900</t>
  </si>
  <si>
    <t>Echo 8USW</t>
  </si>
  <si>
    <t>8-button control pad with 1 bidirectional RS-232 port, 1 unidirectional RS-232 port, 3 GPIO; US, white</t>
  </si>
  <si>
    <t>911.1884.900</t>
  </si>
  <si>
    <t>Echo Plus 8USW</t>
  </si>
  <si>
    <t>8-button control pad with Ethernet, 1 bidirectional RS-232 port, 1 unidirectional RS-232 port, 3 GPIO; US, white</t>
  </si>
  <si>
    <t>909.0068.900</t>
  </si>
  <si>
    <t>KP-U8-RP</t>
  </si>
  <si>
    <t>Wall adapter plate for Impera Uniform</t>
  </si>
  <si>
    <t>909.0077.900</t>
  </si>
  <si>
    <t>KP-U8-WB</t>
  </si>
  <si>
    <t>Angled wall bracket for Impera Uniform</t>
  </si>
  <si>
    <t>910.1880.900</t>
  </si>
  <si>
    <t>Tango</t>
  </si>
  <si>
    <t>Touch panel controller with 3 bidirectional RS-232 ports, 2 unidirectional RS-232 ports, 4 built-in assignable relays, 8 GPIO; PoE powered (IEEE 802.3at Class 3, 15W)</t>
  </si>
  <si>
    <t>910.1870.900</t>
  </si>
  <si>
    <t>Uniform 8U</t>
  </si>
  <si>
    <t>8-button E Ink control pad with Ethernet, 1 bidirectional RS-232 port, 2 unidirectional RS-232 ports, 3 GPIO; PoE (IEEE 802.3at Class 1, 4W)</t>
  </si>
  <si>
    <t>911.1736.900</t>
  </si>
  <si>
    <t>Modena Hub</t>
  </si>
  <si>
    <t>Wireless presentation hub</t>
  </si>
  <si>
    <t>Wireless Presentation Systems</t>
  </si>
  <si>
    <t>Modena</t>
  </si>
  <si>
    <t>911.1737.900</t>
  </si>
  <si>
    <t>Modena Hub+</t>
  </si>
  <si>
    <t>Wireless presentation hub with integrated WiFi access point</t>
  </si>
  <si>
    <t>Parlé ABC 2500</t>
  </si>
  <si>
    <t>Conferencing audio bar</t>
  </si>
  <si>
    <t>Soundbars</t>
  </si>
  <si>
    <t>Parlé</t>
  </si>
  <si>
    <t>909.0089.900</t>
  </si>
  <si>
    <t>Parlé PMA 2000-DM</t>
  </si>
  <si>
    <t>Display mount for ABC 2500, VBC 2500</t>
  </si>
  <si>
    <t>Soundbar Accessories</t>
  </si>
  <si>
    <t>911.1897.900</t>
  </si>
  <si>
    <t>Parlé PS-12-60</t>
  </si>
  <si>
    <t>12 V 60W optional power supply for ABC 2500, VBC 2500</t>
  </si>
  <si>
    <t>911.1869.900</t>
  </si>
  <si>
    <t>Parlé SBC 2</t>
  </si>
  <si>
    <t>Conferencing speaker bar</t>
  </si>
  <si>
    <t>911.0492.900</t>
  </si>
  <si>
    <t>Parlé TCM-1 Black</t>
  </si>
  <si>
    <t>AVB Beamtracking™ ceiling microphone, black pendant</t>
  </si>
  <si>
    <t>Conferencing Microphones</t>
  </si>
  <si>
    <t>911.0485.900</t>
  </si>
  <si>
    <t>Parlé TCM-1 White</t>
  </si>
  <si>
    <t>AVB Beamtracking™ ceiling microphone, white pendant</t>
  </si>
  <si>
    <t>911.0493.900</t>
  </si>
  <si>
    <t>Parlé TCM-1A Black</t>
  </si>
  <si>
    <t>AVB Beamtracking ceiling microphone with PoE+ amplifier, black pendant</t>
  </si>
  <si>
    <t>911.0486.900</t>
  </si>
  <si>
    <t>Parlé TCM-1A White</t>
  </si>
  <si>
    <t>AVB Beamtracking ceiling microphone with PoE+ amplifier, white pendant</t>
  </si>
  <si>
    <t>911.0494.900</t>
  </si>
  <si>
    <t>Parlé TCM-1EX Black</t>
  </si>
  <si>
    <t>Expansion AVB Beamtracking ceiling microphone, black pendant</t>
  </si>
  <si>
    <t>911.0487.900</t>
  </si>
  <si>
    <t>Parlé TCM-1EX White</t>
  </si>
  <si>
    <t>Expansion AVB Beamtracking ceiling microphone, white pendant</t>
  </si>
  <si>
    <t>911.0507.900</t>
  </si>
  <si>
    <t>Parlé TCM-X Black</t>
  </si>
  <si>
    <t>AVB Beamtracking™ ceiling microphone, black surface mount</t>
  </si>
  <si>
    <t>911.0794.900</t>
  </si>
  <si>
    <t>Parlé TCM-X Installation Tool</t>
  </si>
  <si>
    <t>Hole saw and driver for installing TCM-X Mics</t>
  </si>
  <si>
    <t>911.0498.900</t>
  </si>
  <si>
    <t>Parlé TCM-X White</t>
  </si>
  <si>
    <t>AVB Beamtracking™ ceiling microphone, white surface mount</t>
  </si>
  <si>
    <t>911.0508.900</t>
  </si>
  <si>
    <t>Parlé TCM-XA Black</t>
  </si>
  <si>
    <t>AVB Beamtracking ceiling microphone with PoE+ amplifier, black surface mount</t>
  </si>
  <si>
    <t>911.0499.900</t>
  </si>
  <si>
    <t>Parlé TCM-XA White</t>
  </si>
  <si>
    <t>AVB Beamtracking ceiling microphone with PoE+ amplifier, white surface mount</t>
  </si>
  <si>
    <t>911.0522.900</t>
  </si>
  <si>
    <t>Parlé TCM-X-DK Black</t>
  </si>
  <si>
    <t>Drywall ceiling plenum attachment, black</t>
  </si>
  <si>
    <t>911.0520.900</t>
  </si>
  <si>
    <t>Parlé TCM-X-DK White</t>
  </si>
  <si>
    <t>Drywall ceiling plenum attachment, white</t>
  </si>
  <si>
    <t>911.0509.900</t>
  </si>
  <si>
    <t>Parlé TCM-XEX Black</t>
  </si>
  <si>
    <t>Expansion AVB Beamtracking ceiling microphone, black surface mount</t>
  </si>
  <si>
    <t>911.0500.900</t>
  </si>
  <si>
    <t>Parlé TCM-XEX White</t>
  </si>
  <si>
    <t>Expansion AVB Beamtracking ceiling microphone, white surface mount</t>
  </si>
  <si>
    <t>909.0117.900</t>
  </si>
  <si>
    <t>Parlé TCM-X-FM Black</t>
  </si>
  <si>
    <t>Flush mount for TCM-X, TCM-XA, and TCM-XEX microphones, black</t>
  </si>
  <si>
    <t>909.0116.900</t>
  </si>
  <si>
    <t>Parlé TCM-X-FM White</t>
  </si>
  <si>
    <t>Flush mount for TCM-X, TCM-XA, and TCM-XEX microphones, white</t>
  </si>
  <si>
    <t>911.0510.900</t>
  </si>
  <si>
    <t>Parlé TTM-X Black</t>
  </si>
  <si>
    <t>AVB Beamtracking tabletop microphone, black</t>
  </si>
  <si>
    <t>911.0501.900</t>
  </si>
  <si>
    <t>Parlé TTM-X White</t>
  </si>
  <si>
    <t>AVB Beamtracking tabletop ceiling microphone, white</t>
  </si>
  <si>
    <t>911.0511.900</t>
  </si>
  <si>
    <t>Parlé TTM-XEX Black</t>
  </si>
  <si>
    <t>Expansion AVB Beamtracking tabletop microphone, black</t>
  </si>
  <si>
    <t>911.0502.900</t>
  </si>
  <si>
    <t>Parlé TTM-XEX White</t>
  </si>
  <si>
    <t>Expansion AVB Beamtracking tabletop microphone, white</t>
  </si>
  <si>
    <t>911.0521.900</t>
  </si>
  <si>
    <t>Parlé TTM-X-SM</t>
  </si>
  <si>
    <t>Secure mounting bracket for TTM-X/-XEX</t>
  </si>
  <si>
    <t>911.0462.900</t>
  </si>
  <si>
    <t>Seismic cable adapter</t>
  </si>
  <si>
    <t>Seismic cable adapter for Parlé TCM plenum boxes (all models) and Devio DCM-1 plenum box</t>
  </si>
  <si>
    <t>911.0474.900</t>
  </si>
  <si>
    <t>TB-1</t>
  </si>
  <si>
    <t>Ceiling tile bridge for Parlé TCM plenum boxes (all models) and Devio DCM-1 plenum box</t>
  </si>
  <si>
    <t>911.0523.900</t>
  </si>
  <si>
    <t>16mm Black Grommet, 10-Pack</t>
  </si>
  <si>
    <t>Black grommet for 16mm (5/8") hole, 7mm ID, 10-pack</t>
  </si>
  <si>
    <t>911.0524.900</t>
  </si>
  <si>
    <t>16mm White Grommet, 10-Pack</t>
  </si>
  <si>
    <t>White grommet for 16mm (5/8") hole, 7mm ID, 10-pack</t>
  </si>
  <si>
    <t>911.0438.900</t>
  </si>
  <si>
    <t>AMP-A460H</t>
  </si>
  <si>
    <t>4 channel, 60W half-rack amplifier with mounting bracket</t>
  </si>
  <si>
    <t>Tesira</t>
  </si>
  <si>
    <t>950.1805.900</t>
  </si>
  <si>
    <t>Certified meeting room bundle; includes 1 TesiraFORTE X 400, 1 Parlé TCM-XA (white), 1 Parlé TCM-XEX (white), 2 pair of Desono C-IC6 loudspeakers (white), 1 BPAK, (1) 25 ft (7.5m) plenum-rated Cat5e cable, (7) 10 ft (3m) plenum-rated Cat5e cable</t>
  </si>
  <si>
    <t>950.1807.900</t>
  </si>
  <si>
    <t>950.1804.900</t>
  </si>
  <si>
    <t>Certified meeting room bundle; includes 1 TesiraFORTE X 400, 1 Parlé TCM-XA (white), 1 pair of Desono C-IC6 loudspeakers (white), 1 BPAK, (1) 25 ft (7.5m) plenum-rated Cat5e cable, (4) 10 ft (3m) plenum-rated Cat5e cable</t>
  </si>
  <si>
    <t>950.1806.900</t>
  </si>
  <si>
    <t>911.0410.900</t>
  </si>
  <si>
    <t>NG GS724T AVB V4</t>
  </si>
  <si>
    <t>Netgear®24-port Gigabit Smart Switch with AVB software loaded, 2 SFP GBIC fiber slots, and rack mount kit, Version 4</t>
  </si>
  <si>
    <t>3rd Party Accessories</t>
  </si>
  <si>
    <t>911.0004.900</t>
  </si>
  <si>
    <t>POE29U-1AT(PL)D-R</t>
  </si>
  <si>
    <t>PHIHONG Gigabit PoE+ Injector, IEEE802.3af compliant, IEEE802.3at classified, 90-264 VAC Input Voltage</t>
  </si>
  <si>
    <t>911.0014.900</t>
  </si>
  <si>
    <t>Tesira AMP-450BP</t>
  </si>
  <si>
    <t>4 channel PoE+ conferencing amplifier [includes BPAK]</t>
  </si>
  <si>
    <t>911.0010.900</t>
  </si>
  <si>
    <t>Tesira AMP-450P</t>
  </si>
  <si>
    <t>4 channel PoE+ conferencing amplifier</t>
  </si>
  <si>
    <t>901.0333.900</t>
  </si>
  <si>
    <t>Tesira AVB-1</t>
  </si>
  <si>
    <t>Tesira AVB network card capable of up to 420x420 channels</t>
  </si>
  <si>
    <t>Configurable I/O Cards</t>
  </si>
  <si>
    <t>909.0334.900</t>
  </si>
  <si>
    <t>Tesira AVB-1 CK</t>
  </si>
  <si>
    <t>Tesira AVB network card capable of up to 420x420 channels (Card Kit)</t>
  </si>
  <si>
    <t>Configurable I/O Card Kits</t>
  </si>
  <si>
    <t>901.0406.900</t>
  </si>
  <si>
    <t>Tesira DAN-1</t>
  </si>
  <si>
    <t xml:space="preserve">Tesira 64x64 Dante™ module for use in SERVER or SERVER-IO chassis </t>
  </si>
  <si>
    <t>909.0407.900</t>
  </si>
  <si>
    <t>Tesira DAN-1 CK</t>
  </si>
  <si>
    <t>Tesira 64x64 Dante™ module for use in SERVER or SERVER-IO chassis (Card Kit)</t>
  </si>
  <si>
    <t>901.0307.900</t>
  </si>
  <si>
    <t>Tesira DSP-2</t>
  </si>
  <si>
    <t>Tesira DSP card with two DSPs</t>
  </si>
  <si>
    <t>909.0323.900</t>
  </si>
  <si>
    <t>Tesira DSP-2 CK</t>
  </si>
  <si>
    <t>Tesira DSP card with two DSPs (Card Kit)</t>
  </si>
  <si>
    <t>901.0339.900</t>
  </si>
  <si>
    <t>Tesira EEC-4</t>
  </si>
  <si>
    <t>Tesira 4 channel mic/line input card with AEC for the EX-MOD</t>
  </si>
  <si>
    <t>EX-MOD Cards</t>
  </si>
  <si>
    <t>909.0340.900</t>
  </si>
  <si>
    <t>Tesira EEC-4 CK</t>
  </si>
  <si>
    <t>Tesira 4 channel mic/line input card with AEC for the EX-MOD (Card Kit)</t>
  </si>
  <si>
    <t>EX-MOD Card Kits</t>
  </si>
  <si>
    <t>901.0312.900</t>
  </si>
  <si>
    <t>Tesira EIC-4</t>
  </si>
  <si>
    <t>Tesira 4 channel mic/line input card for the EX-MOD</t>
  </si>
  <si>
    <t>909.0330.900</t>
  </si>
  <si>
    <t>Tesira EIC-4 CK</t>
  </si>
  <si>
    <t>Tesira 4 channel mic/line input card for the EX-MOD (Card Kit)</t>
  </si>
  <si>
    <t>901.0314.900</t>
  </si>
  <si>
    <t>Tesira EIOC-4</t>
  </si>
  <si>
    <t>Tesira 2 channel mic/line input &amp; 2 channel mic/line output card for the EX-MOD</t>
  </si>
  <si>
    <t>909.0332.900</t>
  </si>
  <si>
    <t>Tesira EIOC-4 CK</t>
  </si>
  <si>
    <t>Tesira 2 channel mic/line input &amp; 2 channel mic/line output card for the EX-MOD (Card Kit)</t>
  </si>
  <si>
    <t>901.0313.900</t>
  </si>
  <si>
    <t>Tesira EOC-4</t>
  </si>
  <si>
    <t>Tesira 4 channel mic/line output card for the EX-MOD</t>
  </si>
  <si>
    <t>909.0331.900</t>
  </si>
  <si>
    <t>Tesira EOC-4 CK</t>
  </si>
  <si>
    <t>Tesira 4 channel mic/line output card for the EX-MOD (Card Kit)</t>
  </si>
  <si>
    <t>911.0341.900</t>
  </si>
  <si>
    <t>Tesira EX-AEC</t>
  </si>
  <si>
    <t>Tesira 4 channel mic/line input expander with AEC and PoE+</t>
  </si>
  <si>
    <t>Remote Expanders</t>
  </si>
  <si>
    <t>911.0308.900</t>
  </si>
  <si>
    <t>Tesira EX-IN</t>
  </si>
  <si>
    <t>Tesira 4 channel mic/line input expander PoE+</t>
  </si>
  <si>
    <t>911.0310.900</t>
  </si>
  <si>
    <t>Tesira EX-IO</t>
  </si>
  <si>
    <t>Tesira 2 channel mic/line input &amp; 2 channel mic/line output expander PoE+</t>
  </si>
  <si>
    <t>911.0315.900</t>
  </si>
  <si>
    <t>Tesira EX-LOGIC</t>
  </si>
  <si>
    <t>Tesira PoE logic expander with 16 logic GPIO (4 GPIO are configurable for potentiometer interface)</t>
  </si>
  <si>
    <t>911.0311.900</t>
  </si>
  <si>
    <t>Tesira EX-MOD</t>
  </si>
  <si>
    <t>Tesira Modular expander that is capable of using up to 3 expander cards</t>
  </si>
  <si>
    <t>911.0309.900</t>
  </si>
  <si>
    <t>Tesira EX-OUT</t>
  </si>
  <si>
    <t>Tesira 4 channel mic/line output expander PoE+</t>
  </si>
  <si>
    <t>911.0443.900</t>
  </si>
  <si>
    <t>Tesira EX-UBT</t>
  </si>
  <si>
    <t xml:space="preserve">PoE AVB/USB expander with Bluetooth® wireless technology </t>
  </si>
  <si>
    <t>911.0437.900</t>
  </si>
  <si>
    <t>Tesira HD-1</t>
  </si>
  <si>
    <t>Tesira Hardware Dialer</t>
  </si>
  <si>
    <t>Remote Ethernet Controllers</t>
  </si>
  <si>
    <t>911.0440.900</t>
  </si>
  <si>
    <t>Tesira RMK-1</t>
  </si>
  <si>
    <t>Single unit rack mount kit</t>
  </si>
  <si>
    <t>911.0441.900</t>
  </si>
  <si>
    <t>Tesira RMK-2</t>
  </si>
  <si>
    <t>Two unit rack mount kit</t>
  </si>
  <si>
    <t>901.0354.900</t>
  </si>
  <si>
    <t>Tesira SAC-4</t>
  </si>
  <si>
    <t>Tesira 4 channel mic/line input card with ambient noise compensation per channel</t>
  </si>
  <si>
    <t>909.0355.900</t>
  </si>
  <si>
    <t>Tesira SAC-4 CK</t>
  </si>
  <si>
    <t>Tesira 4 channel mic/line input card with ambient noise compensation per channel (Card Kit)</t>
  </si>
  <si>
    <t>901.0317.900</t>
  </si>
  <si>
    <t>Tesira SCM-1</t>
  </si>
  <si>
    <t>Tesira 32x32 CobraNet® module for use in SERVER or SERVER-IO chassis</t>
  </si>
  <si>
    <t>909.0326.900</t>
  </si>
  <si>
    <t>Tesira SCM-1 CK</t>
  </si>
  <si>
    <t>Tesira 32x32 CobraNet® module for use in SERVER or SERVER-IO chassis  (Card Kit)</t>
  </si>
  <si>
    <t>901.0304.900</t>
  </si>
  <si>
    <t>Tesira SEC-4</t>
  </si>
  <si>
    <t>Tesira 4 channel mic/line input card with acoustic echo cancellation per channel</t>
  </si>
  <si>
    <t>909.0329.900</t>
  </si>
  <si>
    <t>Tesira SEC-4 CK</t>
  </si>
  <si>
    <t>Tesira 4 channel mic/line input card with acoustic echo cancellation per channel (Card Kit)</t>
  </si>
  <si>
    <t>911.0300.900</t>
  </si>
  <si>
    <t>Tesira SERVER</t>
  </si>
  <si>
    <t xml:space="preserve">Configurable I/O DSP with 1 DSP-2 card (7 additional DSP-2 cards can be added) and 1 AVB-1 network card </t>
  </si>
  <si>
    <t>Configurable I/O DSPs</t>
  </si>
  <si>
    <t>911.0278.900</t>
  </si>
  <si>
    <t>Tesira SERVER-IO</t>
  </si>
  <si>
    <t>Configurable I/O DSP with up to 48 channels of I/O, 1 DSP-2 card (2 additional DSP-2 cards can be added), no AVB-1 network card</t>
  </si>
  <si>
    <t>911.0301.900</t>
  </si>
  <si>
    <t>Tesira SERVER-IO AVB</t>
  </si>
  <si>
    <t>Configurable I/O DSP with up to 48 channels of I/O, 1 DSP-2 card (2 additional DSP-2 cards can be added), and 1 AVB-1 network card</t>
  </si>
  <si>
    <t>901.0302.900</t>
  </si>
  <si>
    <t>Tesira SIC-4</t>
  </si>
  <si>
    <t>Tesira 4 channel mic/line input card</t>
  </si>
  <si>
    <t xml:space="preserve"> </t>
  </si>
  <si>
    <t>909.0325.900</t>
  </si>
  <si>
    <t>Tesira SIC-4 CK</t>
  </si>
  <si>
    <t>Tesira 4 channel mic/line input card (Card Kit)</t>
  </si>
  <si>
    <t>901.0303.900</t>
  </si>
  <si>
    <t>Tesira SOC-4</t>
  </si>
  <si>
    <t>Tesira 4 channel mic/line output card</t>
  </si>
  <si>
    <t>909.0324.900</t>
  </si>
  <si>
    <t>Tesira SOC-4 CK</t>
  </si>
  <si>
    <t>Tesira 4 channel mic/line output card (Card Kit)</t>
  </si>
  <si>
    <t>901.0306.900</t>
  </si>
  <si>
    <t>Tesira STC-2</t>
  </si>
  <si>
    <t>Tesira 2 line POTS telephone interface card</t>
  </si>
  <si>
    <t>909.0327.900</t>
  </si>
  <si>
    <t>Tesira STC-2 CK</t>
  </si>
  <si>
    <t>Tesira 2 line POTS telephone interface card (Card Kit)</t>
  </si>
  <si>
    <t>901.0305.900</t>
  </si>
  <si>
    <t>Tesira SVC-2</t>
  </si>
  <si>
    <t>Tesira 2 line VoIP telephone interface card</t>
  </si>
  <si>
    <t>909.0328.900</t>
  </si>
  <si>
    <t>Tesira SVC-2 CK</t>
  </si>
  <si>
    <t>Tesira 2 line VoIP telephone interface card (Card Kit)</t>
  </si>
  <si>
    <t>909.0318.900</t>
  </si>
  <si>
    <t xml:space="preserve">Tesira TEC-1i </t>
  </si>
  <si>
    <t>Tesira PoE Ethernet Control in-wall mount</t>
  </si>
  <si>
    <t>909.0316.900</t>
  </si>
  <si>
    <t xml:space="preserve">Tesira TEC-1s </t>
  </si>
  <si>
    <t>Tesira PoE Ethernet Control surface mount</t>
  </si>
  <si>
    <t>911.0444.900</t>
  </si>
  <si>
    <t>Tesira UTMK-1</t>
  </si>
  <si>
    <t>Under table mount kit</t>
  </si>
  <si>
    <t>911.0040.900</t>
  </si>
  <si>
    <t>TesiraCONNECT Bracket</t>
  </si>
  <si>
    <t>Mounting bracket for TesiraCONNECT TC-5</t>
  </si>
  <si>
    <t>911.0088.900</t>
  </si>
  <si>
    <t>TesiraCONNECT PEX</t>
  </si>
  <si>
    <t>50' (15m) power extension cable</t>
  </si>
  <si>
    <t>911.0039.900</t>
  </si>
  <si>
    <t>TesiraCONNECT TC-5</t>
  </si>
  <si>
    <t xml:space="preserve">5-port expansion device </t>
  </si>
  <si>
    <t>911.0087.900</t>
  </si>
  <si>
    <t>TesiraCONNECT TC-5D</t>
  </si>
  <si>
    <t>5-port expansion device with AVB to Dante Bridging</t>
  </si>
  <si>
    <t>911.0400.900</t>
  </si>
  <si>
    <t>TesiraFORTÉ AI</t>
  </si>
  <si>
    <t>Fixed I/O DSP with 12 analog inputs, 8 analog outputs, and 8 channels configurable USB audio</t>
  </si>
  <si>
    <t>Fixed I/O DSPs</t>
  </si>
  <si>
    <t>911.0396.900</t>
  </si>
  <si>
    <t>TesiraFORTÉ AVB AI</t>
  </si>
  <si>
    <t>Fixed I/O DSP with 12 analog inputs, 8 analog outputs, 8 channels configurable USB audio, and 128 x 128 channels of AVB</t>
  </si>
  <si>
    <t>911.0395.900</t>
  </si>
  <si>
    <t>TesiraFORTÉ AVB CI</t>
  </si>
  <si>
    <t>Fixed I/O DSP with 12 analog inputs, 8 analog outputs, 8 channels configurable USB audio, 128 x 128 channels of AVB, and AEC technology (all 12 inputs)</t>
  </si>
  <si>
    <t>911.0450.900</t>
  </si>
  <si>
    <t>TesiraFORTÉ AVB VT</t>
  </si>
  <si>
    <t>Fixed I/O DSP with 12 analog inputs, 8 analog outputs, 8 channels configurable USB audio, 128 x 128 channels of AVB, AEC technology (all 12 inputs), 2 channel VoIP, and standard FXO telephone interface</t>
  </si>
  <si>
    <t>911.0452.900</t>
  </si>
  <si>
    <t>TesiraFORTÉ AVB VT4</t>
  </si>
  <si>
    <t>Fixed I/O DSP with 4 analog inputs, 4 analog outputs, 8 channels configurable USB audio, 128 x 128 channels of AVB, AEC technology (all 4 inputs), 2 channel VoIP, and standard FXO telephone interface</t>
  </si>
  <si>
    <t>911.0399.900</t>
  </si>
  <si>
    <t>TesiraFORTÉ CI</t>
  </si>
  <si>
    <t>Fixed I/O DSP with 12 analog inputs, 8 analog outputs, 8 channels configurable USB audio, and Acoustic Echo Cancellation (AEC) technology (all 12 inputs)</t>
  </si>
  <si>
    <t>911.0448.900</t>
  </si>
  <si>
    <t>TesiraFORTÉ DAN AI</t>
  </si>
  <si>
    <t>Fixed I/O DSP with 12 analog inputs, 8 analog outputs, 8 channels configurable USB audio, and 32 x 32 channels of Dante</t>
  </si>
  <si>
    <t>911.0447.900</t>
  </si>
  <si>
    <t>TesiraFORTÉ DAN CI</t>
  </si>
  <si>
    <t>Fixed I/O DSP with 12 analog inputs, 8 analog outputs, 8 channels configurable USB audio, 32 x 32 channels of Dante, and AEC technology (all 12 inputs)</t>
  </si>
  <si>
    <t>911.0451.900</t>
  </si>
  <si>
    <t>TesiraFORTÉ DAN VT</t>
  </si>
  <si>
    <t>Fixed I/O DSP with 12 analog inputs, 8 analog outputs, 8 channels configurable USB audio, 32 x 32 channels of Dante, AEC technology (all 12 inputs), 2 channel VoIP, and standard FXO telephone interface</t>
  </si>
  <si>
    <t>911.0453.900</t>
  </si>
  <si>
    <t>TesiraFORTÉ DAN VT4</t>
  </si>
  <si>
    <t>Fixed I/O DSP with 4 analog inputs, 4 analog outputs, 8 channels configurable USB audio, 32 x 32 channels of Dante, AEC technology (all 4 inputs), 2 channel VoIP, and standard FXO telephone interface</t>
  </si>
  <si>
    <t>911.0449.900</t>
  </si>
  <si>
    <t>TesiraFORTÉ VT</t>
  </si>
  <si>
    <t>Fixed I/O DSP with 12 analog inputs, 8 analog outputs, 8 channels configurable USB audio, AEC technology (all 12 inputs), 2 channel VoIP, and standard FXO telephone interface</t>
  </si>
  <si>
    <t>911.0093.900</t>
  </si>
  <si>
    <t>TesiraFORTÉ X 1600​</t>
  </si>
  <si>
    <t>Meeting Room DSP with 4 integrated PoE+ ports. AVB &amp; Dante, 2x2 analog I/O, Stereo USB and 16 channels of AEC. Includes Biamp Launch automatic discovery and tuning</t>
  </si>
  <si>
    <t>911.0091.900</t>
  </si>
  <si>
    <t>TesiraFORTÉ X 400​</t>
  </si>
  <si>
    <t>Meeting Room DSP with 4 integrated PoE+ ports. AVB &amp; Dante, 2x2 analog I/O, Stereo USB and 4 channels of AEC. Includes Biamp Launch automatic discovery and tuning</t>
  </si>
  <si>
    <t>911.0092.900</t>
  </si>
  <si>
    <t>TesiraFORTÉ X 800​</t>
  </si>
  <si>
    <t>Meeting Room DSP with 4 integrated PoE+ ports. AVB &amp; Dante, 2x2 analog I/O, Stereo USB and 8 channels of AEC. Includes Biamp Launch automatic discovery and tuning</t>
  </si>
  <si>
    <t>911.0426.900</t>
  </si>
  <si>
    <t>TesiraLUX IDH-1</t>
  </si>
  <si>
    <t>AVB video encoder; includes one HDMI 2.0 port and one DisplayPort 1.2 port. Accepts 8 channels of embedded PCM audio and includes 2 mic/line level analog inputs</t>
  </si>
  <si>
    <t>Video Encoders and Decoders</t>
  </si>
  <si>
    <t>911.0427.900</t>
  </si>
  <si>
    <t>TesiraLUX OH-1</t>
  </si>
  <si>
    <t>AVB video decoder; includes one HDMI 2.0 port. 8 channels of embedded PCM audio and includes 2 mic/line level analog outputs.</t>
  </si>
  <si>
    <t>911.0478.900</t>
  </si>
  <si>
    <t>TesiraXEL 1200.1</t>
  </si>
  <si>
    <t>Tesira 4-channel, 1200W asymmetric amplifier, single power bank</t>
  </si>
  <si>
    <t>911.0479.900</t>
  </si>
  <si>
    <t>TesiraXEL 1200.2</t>
  </si>
  <si>
    <t>Tesira 4-channel, 2400W asymmetric amplifier, dual power banks</t>
  </si>
  <si>
    <t>910.1877.900</t>
  </si>
  <si>
    <t>Vidi 100</t>
  </si>
  <si>
    <t>4K conferencing camera</t>
  </si>
  <si>
    <t>Conferencing Cameras</t>
  </si>
  <si>
    <t>Vidi</t>
  </si>
  <si>
    <t>910.1936.900</t>
  </si>
  <si>
    <t>Vidi 150</t>
  </si>
  <si>
    <t>910.0130.900</t>
  </si>
  <si>
    <t>Vidi 250</t>
  </si>
  <si>
    <t>909.0087.900</t>
  </si>
  <si>
    <t>VMA 200-DM</t>
  </si>
  <si>
    <t>Vidi 250 side display mount</t>
  </si>
  <si>
    <t>Conferencing Camera Mounts</t>
  </si>
  <si>
    <t>909.0086.900</t>
  </si>
  <si>
    <t>VMA 200-WM</t>
  </si>
  <si>
    <t>Vidi 250 wall mount</t>
  </si>
  <si>
    <t>Trade Agreement Act 508 Compliant Y/N?</t>
  </si>
  <si>
    <t>901.0276.900</t>
  </si>
  <si>
    <t>Vocia AM-600</t>
  </si>
  <si>
    <t>Vocia Amplifier Module, Factory Installed, 100 to 600 Watt, for use in Vocia VA-8600</t>
  </si>
  <si>
    <t>Audio Outputs</t>
  </si>
  <si>
    <t>Vocia</t>
  </si>
  <si>
    <t>List price for installed cards. Vocia card kits are priced separately.</t>
  </si>
  <si>
    <t>909.0294.900</t>
  </si>
  <si>
    <t>Vocia AM-600 CK</t>
  </si>
  <si>
    <t>Vocia Amplifier Module, Card Kit, 100 to 600 Watt, for use in Vocia VA-8600</t>
  </si>
  <si>
    <t>901.0277.900</t>
  </si>
  <si>
    <t>Vocia AM-600c</t>
  </si>
  <si>
    <t>Vocia Amplifier Module, factory installed, 100 to 600 Watt, with standards-compliant ground fault detection, for use in Vocia VA-8600c (EN54-16 certified)</t>
  </si>
  <si>
    <t>909.0293.900</t>
  </si>
  <si>
    <t>Vocia AM-600c CK</t>
  </si>
  <si>
    <t>Vocia Amplifier Module, Card Kit, 100 to 600 Watt, with standards-compliant ground fault detection, for use in Vocia VA-8600c (EN54-16 certified)</t>
  </si>
  <si>
    <t>909.0266.900</t>
  </si>
  <si>
    <t>Vocia ANC-1</t>
  </si>
  <si>
    <t>Vocia Ambient Noise Compensation Device, surface-mountable, networked ambient microphone input device</t>
  </si>
  <si>
    <t>Monitors / Controllers</t>
  </si>
  <si>
    <t>911.0279.900</t>
  </si>
  <si>
    <t>Vocia CI-1</t>
  </si>
  <si>
    <t>Vocia Control Interface for use between fire alarm and Vocia LSI-16 or Vocia LSI-16e (EN54-16 certified)</t>
  </si>
  <si>
    <t>Messaging Processors / Interfaces</t>
  </si>
  <si>
    <t>911.0252.900</t>
  </si>
  <si>
    <t>Vocia DS-10</t>
  </si>
  <si>
    <t>Audio Inputs</t>
  </si>
  <si>
    <t>911.0251.900</t>
  </si>
  <si>
    <t>Vocia DS-4</t>
  </si>
  <si>
    <t>909.0263.900</t>
  </si>
  <si>
    <t>Vocia ELD-1</t>
  </si>
  <si>
    <t>Vocia End of Line Device, surface-mountable, networked speaker line supervision device</t>
  </si>
  <si>
    <t>911.0283.900</t>
  </si>
  <si>
    <t>Vocia EWS-10</t>
  </si>
  <si>
    <t>Vocia Emergency Wall-mounted Paging Station, 10 Buttons with hand-held microphone (EN 54-16 certified)</t>
  </si>
  <si>
    <t>911.0282.900</t>
  </si>
  <si>
    <t>Vocia EWS-4</t>
  </si>
  <si>
    <t>Vocia Emergency Wall-mounted Paging Station, 4 Buttons with hand-held microphone (EN 54-16 certified)</t>
  </si>
  <si>
    <t>911.0359.900</t>
  </si>
  <si>
    <t>Vocia GPIO-1</t>
  </si>
  <si>
    <t>Vocia General Purpose Input/Output Device. I/O Slave for LSI-16e or for stand-alone logic I/O use. (EN54-16 certified)</t>
  </si>
  <si>
    <t>909.0297.900</t>
  </si>
  <si>
    <t>Vocia IM-16 CK</t>
  </si>
  <si>
    <t>Vocia IM-16 Interface Module Card Kit for LSI-16</t>
  </si>
  <si>
    <t>Controllers / Interfaces</t>
  </si>
  <si>
    <t>911.0245.900</t>
  </si>
  <si>
    <t>Vocia LSI-16</t>
  </si>
  <si>
    <t>Vocia Life Safety Interface, with 4 discrete inputs and support for Vocia IM-16 Interface Module</t>
  </si>
  <si>
    <t>911.0295.900</t>
  </si>
  <si>
    <t>Vocia LSI-16e</t>
  </si>
  <si>
    <t>Vocia Life Safety Interface, Enhanced with 20 discrete inputs</t>
  </si>
  <si>
    <t>911.0423.900</t>
  </si>
  <si>
    <t>Vocia MS-1e</t>
  </si>
  <si>
    <t>Vocia Enhanced Networked Messaging Processor</t>
  </si>
  <si>
    <t>901.0269.900</t>
  </si>
  <si>
    <t>Vocia PARM-1</t>
  </si>
  <si>
    <t>Vocia Page Active Relay Module Card, Factory Installed</t>
  </si>
  <si>
    <t>909.0299.900</t>
  </si>
  <si>
    <t>Vocia PARM-1 CK</t>
  </si>
  <si>
    <t>Vocia Page Active Relay Module, Card Kit</t>
  </si>
  <si>
    <t>911.0419.900</t>
  </si>
  <si>
    <t>Vocia PLD-1</t>
  </si>
  <si>
    <t>Vocia passive end of speaker line supervision device, VA-8600 (4-pack)</t>
  </si>
  <si>
    <t>911.0422.900</t>
  </si>
  <si>
    <t>Vocia PLD-2</t>
  </si>
  <si>
    <t>Vocia passive end of speaker line supervision device (4-pack)</t>
  </si>
  <si>
    <t>911.0385.900</t>
  </si>
  <si>
    <t>Vocia POTS-1-2</t>
  </si>
  <si>
    <t>Vocia POTS interface; allows real-time live direct paging from a POTS system into the Vocia platform; 2-lines</t>
  </si>
  <si>
    <t>911.0408.900</t>
  </si>
  <si>
    <t>Vocia POTS-1-4</t>
  </si>
  <si>
    <t>Vocia POTS interface; allows real-time live direct paging from a POTS system into the Vocia platform; 4-lines</t>
  </si>
  <si>
    <t>911.0404.900</t>
  </si>
  <si>
    <t>Vocia PSKIT-1</t>
  </si>
  <si>
    <t>Vocia paging station kit with onboard DSP, memory and up to 999 stored user-configurable page codes</t>
  </si>
  <si>
    <t>911.0417.900</t>
  </si>
  <si>
    <t>Vocia VA-4300CV</t>
  </si>
  <si>
    <t>Vocia 4-channel, 300W constant voltage amplifier</t>
  </si>
  <si>
    <t>911.0416.900</t>
  </si>
  <si>
    <t>Vocia VA-8150CV</t>
  </si>
  <si>
    <t>Vocia 8-channel, 150W constant voltage amplifier</t>
  </si>
  <si>
    <t>911.0267.900</t>
  </si>
  <si>
    <t>Vocia VA-8600</t>
  </si>
  <si>
    <t>Vocia Multi-channel amplifier with up to 8-channels of modular amplification (amplifier module cards sold separately)</t>
  </si>
  <si>
    <t>911.0281.900</t>
  </si>
  <si>
    <t>Vocia VA-8600c</t>
  </si>
  <si>
    <t>Vocia Multi-channel amplifier with up to 8-channels of modular amplification (amplifier module cards sold separately) (EN54-16 certified)</t>
  </si>
  <si>
    <t>911.0376.900</t>
  </si>
  <si>
    <t>Vocia VAM-1</t>
  </si>
  <si>
    <t>Vocia Auxiliary Microphone Paging Station. Slave to DS-4/10, WS-4/10 or for use with Vocia VI-6 paging ports.</t>
  </si>
  <si>
    <t>909.0336.900</t>
  </si>
  <si>
    <t>Vocia VFOM-1 CK</t>
  </si>
  <si>
    <t>Vocia VA-8600 Failover Module, Card Kit</t>
  </si>
  <si>
    <t>901.0411.900</t>
  </si>
  <si>
    <t>Vocia VFOM-1-3</t>
  </si>
  <si>
    <t>Vocia VA-8600 3:1 Failover Module, Factory Installed</t>
  </si>
  <si>
    <t>901.0412.900</t>
  </si>
  <si>
    <t>Vocia VFOM-1-7</t>
  </si>
  <si>
    <t>Vocia VA-8600 7:1 Failover Module, Factory Installed</t>
  </si>
  <si>
    <t>911.0247.900</t>
  </si>
  <si>
    <t>Vocia VI-6</t>
  </si>
  <si>
    <t>Vocia networked audio input device with 6 channels of BGM or user configurable mic/line audio</t>
  </si>
  <si>
    <t>911.0384.900</t>
  </si>
  <si>
    <t>Vocia VI-8</t>
  </si>
  <si>
    <t>Vocia input device with 8 analog mic/line inputs, allows live audio paging within the Vocia platform</t>
  </si>
  <si>
    <t>911.0358.900</t>
  </si>
  <si>
    <t>Vocia VO-4e</t>
  </si>
  <si>
    <t>Vocia networked audio output expansion device with 4 line-level output channels. Enhanced to support Vocia ELD-1 &amp; ANC-1. Emergency Message storage.</t>
  </si>
  <si>
    <t>911.0386.900</t>
  </si>
  <si>
    <t>Vocia VOIP-1-2</t>
  </si>
  <si>
    <t>Vocia VoIP interface; allows real-time live direct paging from a VoIP system into the Vocia platform; 2-lines</t>
  </si>
  <si>
    <t>911.0409.900</t>
  </si>
  <si>
    <t>Vocia VOIP-1-4</t>
  </si>
  <si>
    <t>Vocia VoIP interface; allows real-time live direct paging from a VoIP system into the Vocia platform; 4-lines</t>
  </si>
  <si>
    <t>911.0375.900</t>
  </si>
  <si>
    <t>Vocia VPSI-1</t>
  </si>
  <si>
    <t>Vocia Paging Station Interface breakout device.</t>
  </si>
  <si>
    <t>909.0262.900</t>
  </si>
  <si>
    <t>Vocia WR-1</t>
  </si>
  <si>
    <t>Vocia Wall-mounted networked PoE BGM control panel</t>
  </si>
  <si>
    <t>911.0254.900</t>
  </si>
  <si>
    <t>Vocia WS-10</t>
  </si>
  <si>
    <t>Vocia Wall-mounted Paging Station, 10 buttons with hand-held microphone</t>
  </si>
  <si>
    <t>911.0253.900</t>
  </si>
  <si>
    <t>Vocia WS-4</t>
  </si>
  <si>
    <t>Vocia Wall-mounted Paging Station, 4 buttons with hand-held microphone</t>
  </si>
  <si>
    <t>909.0095.900</t>
  </si>
  <si>
    <t>910.0512.900</t>
  </si>
  <si>
    <t>910.1871.900</t>
  </si>
  <si>
    <t>910.1872.900</t>
  </si>
  <si>
    <t>910.1873.900</t>
  </si>
  <si>
    <t>8-button control pad with Ethernet, DK, white</t>
  </si>
  <si>
    <t>8-button control pad with Ethernet, EU, black</t>
  </si>
  <si>
    <t>8-button control pad with Ethernet, EU, white</t>
  </si>
  <si>
    <t>Echo 8DKW</t>
  </si>
  <si>
    <t>Echo 8EUW</t>
  </si>
  <si>
    <t>Echo Plus 8DKW</t>
  </si>
  <si>
    <t>Echo Plus 8EUB</t>
  </si>
  <si>
    <t>Echo Plus 8EUW</t>
  </si>
  <si>
    <t>8-button control pad, DK, white</t>
  </si>
  <si>
    <t>8-button control pad, EU, white</t>
  </si>
  <si>
    <t>912.0029.900</t>
  </si>
  <si>
    <t>912.2257.900</t>
  </si>
  <si>
    <t>912.2255.900</t>
  </si>
  <si>
    <t>912.2260.900</t>
  </si>
  <si>
    <t>912.2259.900</t>
  </si>
  <si>
    <t>950.1791.900</t>
  </si>
  <si>
    <t>950.1793.900</t>
  </si>
  <si>
    <t>950.1790.900</t>
  </si>
  <si>
    <t>950.1792.900</t>
  </si>
  <si>
    <t>Apprimo Touch 8-WMA</t>
  </si>
  <si>
    <t>Apprimo Touch 8-WMF</t>
  </si>
  <si>
    <t>909.0125.900</t>
  </si>
  <si>
    <t>Apprimo Touch 8-WMC</t>
  </si>
  <si>
    <t>909.0127.900</t>
  </si>
  <si>
    <t>Apprimo Touch 8-WML</t>
  </si>
  <si>
    <t>911.1966.900</t>
  </si>
  <si>
    <t>910.0313.900</t>
  </si>
  <si>
    <t>CM10TB White</t>
  </si>
  <si>
    <t>910.0312.900</t>
  </si>
  <si>
    <t>DC220T White</t>
  </si>
  <si>
    <t>910.0150.900</t>
  </si>
  <si>
    <t>OVO3T-W White</t>
  </si>
  <si>
    <t>910.0296.900</t>
  </si>
  <si>
    <t>OVO3T-B Black</t>
  </si>
  <si>
    <t>910.0151.900</t>
  </si>
  <si>
    <t>OVO5T-W White</t>
  </si>
  <si>
    <t>910.0297.900</t>
  </si>
  <si>
    <t>OVO5T-B Black</t>
  </si>
  <si>
    <t>910.0146.900</t>
  </si>
  <si>
    <t>H10-G Grey</t>
  </si>
  <si>
    <t>910.0147.900</t>
  </si>
  <si>
    <t>H20-G Grey</t>
  </si>
  <si>
    <t>910.0148.900</t>
  </si>
  <si>
    <t>H30LT-G Grey</t>
  </si>
  <si>
    <t>910.0149.900</t>
  </si>
  <si>
    <t>MPLT62-G Grey</t>
  </si>
  <si>
    <t>Commercial Back Can Ceiling Speaker, 10W, 8 ohms, 70V/100V transformer, White (priced individually, but sold in pairs)</t>
  </si>
  <si>
    <t>Loudspeakers</t>
  </si>
  <si>
    <t>Commercial 2' x 2' Drop Ceiling Speaker, 10W, 8 ohms, 70V/100V transformer, White (priced individually, but sold in pairs)</t>
  </si>
  <si>
    <t>Surface Mount 3", 20W, 16 ohms, 70V/100V Transformer, White (priced individually, but sold in pairs)</t>
  </si>
  <si>
    <t>Surface Mount 3", 20W, 16 ohms, 70V/100V Transformer, Black (priced individually, but sold in pairs)</t>
  </si>
  <si>
    <t>Surface Mount 5", 40W, 16 ohms, 70V/100V Transformer, White (priced individually, but sold in pairs)</t>
  </si>
  <si>
    <t>Surface Mount 5", 40W, 16 ohms, 70V/100V Transformer, Black (priced individually, but sold in pairs)</t>
  </si>
  <si>
    <t>Compact Horn speaker, 10W, 8 ohms, 70V/100V transformer, Grey</t>
  </si>
  <si>
    <t>Horn speaker</t>
  </si>
  <si>
    <t>Powerful Horn speaker, 20W, 8 ohms, 70V/100V transformer, Grey</t>
  </si>
  <si>
    <t>Long Throw Horn speaker, 30W, 8 ohms, 70V/100V transformer, Grey</t>
  </si>
  <si>
    <t>Two-way Long Throw Horn speaker 62W 70V/100V transformer, Grey</t>
  </si>
  <si>
    <t>DX-IC6LP-W White</t>
  </si>
  <si>
    <t>6.5" In-Ceiling, Low Profile coaxial loudspeaker, 60W, 8 ohms, RJ45 inputs, White (priced individually, but sold in pairs)</t>
  </si>
  <si>
    <t>6.5" In-Ceiling, Low Profile coaxial loudspeaker, 60W, 8 ohms, RJ45 inputs, Black (priced individually, but sold in pairs)</t>
  </si>
  <si>
    <t>6.5" In-Ceiling, Low Profile coaxial loudspeaker, 60W, 8 ohms, 70V/100V transformer, White (priced individually, but sold in pairs)</t>
  </si>
  <si>
    <t>Compute Device</t>
  </si>
  <si>
    <t>Impera Connect-X MP6</t>
  </si>
  <si>
    <t>Ethernet connected multi-port control extender, 1 bidirectional RS-232, 2 unidirectional RS-232/IR, 3 GPIO</t>
  </si>
  <si>
    <t>Control Extender</t>
  </si>
  <si>
    <t>911.1968.900</t>
  </si>
  <si>
    <t>Parlé ABC 2500a</t>
  </si>
  <si>
    <t>911.1967.900</t>
  </si>
  <si>
    <t>Parlé VBC 2500a</t>
  </si>
  <si>
    <r>
      <t>Parl</t>
    </r>
    <r>
      <rPr>
        <sz val="10"/>
        <rFont val="Calibri"/>
        <family val="2"/>
      </rPr>
      <t>é</t>
    </r>
    <r>
      <rPr>
        <sz val="10"/>
        <rFont val="Calibri"/>
        <family val="2"/>
        <scheme val="minor"/>
      </rPr>
      <t xml:space="preserve"> Conferencing Audio Bar with ALS port</t>
    </r>
  </si>
  <si>
    <r>
      <t>Parl</t>
    </r>
    <r>
      <rPr>
        <sz val="10"/>
        <rFont val="Calibri"/>
        <family val="2"/>
      </rPr>
      <t>é</t>
    </r>
    <r>
      <rPr>
        <sz val="10"/>
        <rFont val="Calibri"/>
        <family val="2"/>
        <scheme val="minor"/>
      </rPr>
      <t xml:space="preserve"> Conferencing Video Bar with ALS port</t>
    </r>
  </si>
  <si>
    <t>911.1948.900</t>
  </si>
  <si>
    <t>911.1949.900</t>
  </si>
  <si>
    <t>911.1946.900</t>
  </si>
  <si>
    <t>911.1947.900</t>
  </si>
  <si>
    <t>Two-channel, 300-watt analog amplifier</t>
  </si>
  <si>
    <t>Four-channel, 300-watt analog amplifier</t>
  </si>
  <si>
    <t>Two-channel, 600-watt analog amplifier</t>
  </si>
  <si>
    <t>Four-channel, 600-watt analog amplifier</t>
  </si>
  <si>
    <t>Voltera</t>
  </si>
  <si>
    <t>911.0131.900</t>
  </si>
  <si>
    <t>Voltera A 300.2</t>
  </si>
  <si>
    <t>Voltera A 300.4</t>
  </si>
  <si>
    <t>Voltera A 600.2</t>
  </si>
  <si>
    <t>Voltera A 600.4</t>
  </si>
  <si>
    <t>910.0275.900</t>
  </si>
  <si>
    <t>Angled wall mount for Apprimo Touch 8i or Touch 8 MAX</t>
  </si>
  <si>
    <t>Concrete wall mount for Apprimo Touch 8i or Touch 8 MAX</t>
  </si>
  <si>
    <t>Flat wall mount for Apprimo Touch 8i or Touch 8 MAX</t>
  </si>
  <si>
    <t>Low profile wall mount for Apprimo Touch 8i or Touch 8 MAX</t>
  </si>
  <si>
    <t>AVB-enabled Netgear 10-port 1G switch, 8-ports w/ PoE+, 240W</t>
  </si>
  <si>
    <t>http://www.biamp.com</t>
  </si>
  <si>
    <t>Biamp NMS-NG10GPX-AVB</t>
  </si>
  <si>
    <t>911.1976.900</t>
  </si>
  <si>
    <t>Biamp NMS-NG26GPX-AVB</t>
  </si>
  <si>
    <t>AVB-enabled Netgear 26-port 1G switch, 24-ports w/ PoE+, 480W</t>
  </si>
  <si>
    <t>Network Switch</t>
  </si>
  <si>
    <t>909.0120.900</t>
  </si>
  <si>
    <t>SPA-HCA100 10 Pack</t>
  </si>
  <si>
    <t>Conduit Adapter Kit, 1/2" NPT for H10, H20, H30, 10-pack</t>
  </si>
  <si>
    <t>Loudspeaker Accessory</t>
  </si>
  <si>
    <t>Accessory</t>
  </si>
  <si>
    <t>909.0121.900</t>
  </si>
  <si>
    <t>SPA-HMB100 10 Pack</t>
  </si>
  <si>
    <t>Dual Gang Box Mounting Bracket Kit for H10, H20, H30, MPLT62, 10-pack</t>
  </si>
  <si>
    <t>909.0122.900</t>
  </si>
  <si>
    <t>SPA-HBC100 10 Pack</t>
  </si>
  <si>
    <t>Beam Clamp Kit, 10-pack</t>
  </si>
  <si>
    <t>909.0119.900</t>
  </si>
  <si>
    <t>SPA-SCC100 10 Pack</t>
  </si>
  <si>
    <t>Safety Cable Kits, for Drop Ceiling speakers, 10-pack</t>
  </si>
  <si>
    <t>911.1963.900</t>
  </si>
  <si>
    <t>EasyConnect MPX 100</t>
  </si>
  <si>
    <t>909.0129.900</t>
  </si>
  <si>
    <t>EasyConnect USB3-3-AB</t>
  </si>
  <si>
    <t>USB 3.0  3’ (1m) Type A to B</t>
  </si>
  <si>
    <t>909.0130.900</t>
  </si>
  <si>
    <t>909.0133.900</t>
  </si>
  <si>
    <t>EasyConnect USB3-10-CC</t>
  </si>
  <si>
    <t>909.0135.900</t>
  </si>
  <si>
    <t>EasyConnect USB3-15-BC</t>
  </si>
  <si>
    <t>USB 3.0 15’ (5m) Type B to C Active</t>
  </si>
  <si>
    <t>909.0138.900</t>
  </si>
  <si>
    <t>EasyConnect USB3-30-BC</t>
  </si>
  <si>
    <t>909.0139.900</t>
  </si>
  <si>
    <t>EasyConnect USB3-50-BC</t>
  </si>
  <si>
    <t>909.0149.900</t>
  </si>
  <si>
    <t>EasyConnect HDMI4k-3</t>
  </si>
  <si>
    <t>HDMI 2.0 - 3’ (1m) 4k60</t>
  </si>
  <si>
    <t>909.0150.900</t>
  </si>
  <si>
    <t>909.0151.900</t>
  </si>
  <si>
    <t>EasyConnect HDMI4k-15</t>
  </si>
  <si>
    <t>HDMI 2.0 – 15’ (5m) 4k60</t>
  </si>
  <si>
    <t>909.0152.900</t>
  </si>
  <si>
    <t>EasyConnect HDMI4k-30</t>
  </si>
  <si>
    <t>HDMI 2.0 - 30’ (10m) 4k60 Active</t>
  </si>
  <si>
    <t>909.0153.900</t>
  </si>
  <si>
    <t>EasyConnect HDMI4k-50</t>
  </si>
  <si>
    <t>HDMI 2.0 - 50’ (15m) 4k60 Active</t>
  </si>
  <si>
    <t>910.0337.900</t>
  </si>
  <si>
    <t>DC220T-M</t>
  </si>
  <si>
    <t>Commercial 600mm x 600mm Drop Ceiling Speaker, 10W, 8 ohms, 70V/100V transformer, White (priced individually, but sold in pairs)</t>
  </si>
  <si>
    <t>Loudspeaker</t>
  </si>
  <si>
    <t>909.0118.900</t>
  </si>
  <si>
    <t>Desono SPA-GRB510 6 Pack</t>
  </si>
  <si>
    <t>Black Grille, 6-pack (C-IC6LP)</t>
  </si>
  <si>
    <t>910.0333.900</t>
  </si>
  <si>
    <t>Desono DX-S5-UB-B Black</t>
  </si>
  <si>
    <t>5” high output coaxial surface mount indoor/outdoor loudspeaker w/ HF compression driver. 8 ohm or 70V/100V operation, included aluminum U-bracket &amp; water-tight ClickPlug, black (priced individually, but sold in pairs)</t>
  </si>
  <si>
    <t>Surface Mount Loudspeaker</t>
  </si>
  <si>
    <t>910.0332.900</t>
  </si>
  <si>
    <t>Desono DX-S5-UB-W White</t>
  </si>
  <si>
    <t>5” high output coaxial surface mount indoor/outdoor loudspeaker w/ HF compression driver. 8 ohm or 70V/100V operation, included aluminum U-bracket &amp; water-tight ClickPlug, white (priced individually, but sold in pairs)</t>
  </si>
  <si>
    <t>910.0335.900</t>
  </si>
  <si>
    <t>Desono DX-S8-UB-B Black</t>
  </si>
  <si>
    <t>8” high output coaxial surface mount indoor/outdoor loudspeaker w/ HF compression driver. 8 ohm or 70V/100V operation, included aluminum U-bracket &amp; water-tight ClickPlug, black (priced individually, but sold in pairs)</t>
  </si>
  <si>
    <t>910.0334.900</t>
  </si>
  <si>
    <t>Desono DX-S8-UB-W White</t>
  </si>
  <si>
    <t>8” high output coaxial surface mount indoor/outdoor loudspeaker w/ HF compression driver. 8 ohm or 70V/100V operation, included aluminum U-bracket &amp; water-tight ClickPlug, white (priced individually, but sold in pairs)</t>
  </si>
  <si>
    <t>910.0336.900</t>
  </si>
  <si>
    <t>Desono C-IC6LP-TAA White</t>
  </si>
  <si>
    <t>6.5" In-Ceiling, Low Profile coaxial loudspeaker, TAA-compliant, 60W, 8 ohms, RJ45 inputs, White (priced individually, but sold in pairs)</t>
  </si>
  <si>
    <t>Ceiling Loudspeaker</t>
  </si>
  <si>
    <t>910.0338.900</t>
  </si>
  <si>
    <t>Desono DX-IC6LP-TAA White</t>
  </si>
  <si>
    <t>6.5" In-Ceiling, Low Profile coaxial loudspeaker, TAA-compliant, 60W, 8 ohms, 70V/100V transformer, White (priced individually, but sold in pairs)</t>
  </si>
  <si>
    <t>MAX Connect</t>
  </si>
  <si>
    <t>BYOM Room System</t>
  </si>
  <si>
    <t>Wireless System</t>
  </si>
  <si>
    <t>911.1978.900</t>
  </si>
  <si>
    <t>Parlé N 100</t>
  </si>
  <si>
    <t>Network Expander for Parlé ABC/VBC</t>
  </si>
  <si>
    <t>EasyConnect C5E-10-P</t>
  </si>
  <si>
    <t>EasyConnect C5E-25-P</t>
  </si>
  <si>
    <t>EasyConnect C5E-3</t>
  </si>
  <si>
    <t>EasyConnect HDMI4k-6</t>
  </si>
  <si>
    <t xml:space="preserve">HDMI 2.0 - 6’ (2m) 4k60 </t>
  </si>
  <si>
    <t>EasyConnect USB3-6-AB</t>
  </si>
  <si>
    <t>USB 3.0  6’ (2m) Type A to B</t>
  </si>
  <si>
    <t>910.1969.900</t>
  </si>
  <si>
    <t>Evoko Liso Room Manager</t>
  </si>
  <si>
    <t/>
  </si>
  <si>
    <t>Self-hosted room booking display with mounting kits for standard and glass walls</t>
  </si>
  <si>
    <t>Touch Panel</t>
  </si>
  <si>
    <t>Evoko</t>
  </si>
  <si>
    <t>Taiwan</t>
  </si>
  <si>
    <t>909.1930.900</t>
  </si>
  <si>
    <t>Evoko Liso Wall Mount Kit</t>
  </si>
  <si>
    <t>Wall mounting kit for standard walls for Liso Room Manager</t>
  </si>
  <si>
    <t>909.1931.900</t>
  </si>
  <si>
    <t>Evoko Liso Glass Mount Kit</t>
  </si>
  <si>
    <t>Wall mounting kit for glass walls for Liso Room Manager</t>
  </si>
  <si>
    <t>909.1932.900</t>
  </si>
  <si>
    <t>Evoko Liso Tilt Wall Mount Kit</t>
  </si>
  <si>
    <t>Tilted wall mounting kit for standard walls for Liso Room Manager</t>
  </si>
  <si>
    <t>Croatia</t>
  </si>
  <si>
    <t>909.1933.900</t>
  </si>
  <si>
    <t>Evoko Liso Tilt Glass Wall Mount Kit</t>
  </si>
  <si>
    <t>Tilted wall mounting kit for glass walls for Liso Room Manager</t>
  </si>
  <si>
    <t>Evoko Liso Freestand Mount</t>
  </si>
  <si>
    <t>Free-standing mount on feet for Liso Room Manager</t>
  </si>
  <si>
    <t>909.1935.900</t>
  </si>
  <si>
    <t>Evoko Liso Freestand Mount - Boltable</t>
  </si>
  <si>
    <t>Boltable free-standing mount for Liso Room Manager</t>
  </si>
  <si>
    <t>909.1936.900</t>
  </si>
  <si>
    <t>Evoko Liso Power Supply</t>
  </si>
  <si>
    <t>Power supply for Liso Room Manager (needed if device is not powered using Power over Ethernet (PoE))</t>
  </si>
  <si>
    <t>910.1970.900</t>
  </si>
  <si>
    <t>N/A</t>
  </si>
  <si>
    <t>USB 3.0  30’ (10m) Type B to C Active</t>
  </si>
  <si>
    <t>USB 3.0 50’ (15m) Type B to C Active</t>
  </si>
  <si>
    <t>Desono C-IC6 Black</t>
  </si>
  <si>
    <t>Desono C-IC6 Red</t>
  </si>
  <si>
    <t>Desono C-IC6 White</t>
  </si>
  <si>
    <t>Desono C-IC6LP-B Black</t>
  </si>
  <si>
    <t>Desono C-IC6LP-W White</t>
  </si>
  <si>
    <t>Vocia Desktop-mounted Paging Station, 10 Buttons with gooseneck microphone</t>
  </si>
  <si>
    <t>Vocia Desktop-mounted Paging Station, 4 Buttons with gooseneck microphone</t>
  </si>
  <si>
    <t>Switching Device</t>
  </si>
  <si>
    <t>2x1 Host Switching Device for USB / HDMI peripherals</t>
  </si>
  <si>
    <t>909.1934.900</t>
  </si>
  <si>
    <t>910.1972.900</t>
  </si>
  <si>
    <t>Evoko Kleeo Desk Manager 1-pack</t>
  </si>
  <si>
    <t>Evoko Kleeo Desk Manager 6-pack</t>
  </si>
  <si>
    <t>EasyConnect USB 200</t>
  </si>
  <si>
    <t>EasyConnect</t>
  </si>
  <si>
    <t>910.1975.900</t>
  </si>
  <si>
    <t>EasyConnect EC-P-US</t>
  </si>
  <si>
    <t>EasyConnect Cable box, 2 US power connectors</t>
  </si>
  <si>
    <t>Connection Port</t>
  </si>
  <si>
    <t>909.0200.900</t>
  </si>
  <si>
    <t>EasyConnect USB3-10-AB</t>
  </si>
  <si>
    <t>Cable USB 3.1 Gen 1 - 4.5 W - 5 Gbps - 10 ft. - 3 mt. - A-B</t>
  </si>
  <si>
    <t>909.0201.900</t>
  </si>
  <si>
    <t>EasyConnect USB3-3-AC</t>
  </si>
  <si>
    <t>Cable USB 3.1 Gen 2 - 4.5 W - 10 Gbps - 3 ft. - 1 mt. - A-C</t>
  </si>
  <si>
    <t>909.0202.900</t>
  </si>
  <si>
    <t>EasyConnect USB3-6-AC</t>
  </si>
  <si>
    <t>Cable USB 3.1 Gen 2 - 4.5 W - 10 Gbps - 6 ft. - 2 mt. - A-C</t>
  </si>
  <si>
    <t>909.0203.900</t>
  </si>
  <si>
    <t>EasyConnect USB3-10-AC</t>
  </si>
  <si>
    <t>Cable USB 3.1 Gen 2 - 4.5 W - 5 Gbps - 10 ft. - 3 mt. - A-C</t>
  </si>
  <si>
    <t>909.0204.900</t>
  </si>
  <si>
    <t>EasyConnect USB3-3-BC</t>
  </si>
  <si>
    <t>Cable USB 3.1 Gen 2 - 4.5 W - 5 Gbps - 3 ft. - 1 mt. - B-C</t>
  </si>
  <si>
    <t>909.0208.900</t>
  </si>
  <si>
    <t>EasyConnect USB3-6-BC</t>
  </si>
  <si>
    <t>Cable USB 3.1 Gen 2 - 4.5 W - 5 Gbps - 6 ft. - 2 mt. - B-C</t>
  </si>
  <si>
    <t>909.0209.900</t>
  </si>
  <si>
    <t>EasyConnect USB3-10-BC</t>
  </si>
  <si>
    <t>Cable USB 3.1 Gen 2 - 4.5 W - 5 Gbps - 10 ft. - 3 mt. - B-C</t>
  </si>
  <si>
    <t>909.0210.900</t>
  </si>
  <si>
    <t>EasyConnect USB3-3-CC</t>
  </si>
  <si>
    <t>Cable USB 3.2 Gen 2x1 - 100 W - 10 Gbps - 3 ft. - 1 mt. - C-C</t>
  </si>
  <si>
    <t>909.0211.900</t>
  </si>
  <si>
    <t>EasyConnect USB3-6-CC</t>
  </si>
  <si>
    <t>Cable USB 3.2 Gen 2x1 - 100 W - 10 Gbps - 6 ft. - 2 mt. - C-C</t>
  </si>
  <si>
    <t>909.0212.900</t>
  </si>
  <si>
    <t>EasyConnect USB3-15-CC</t>
  </si>
  <si>
    <t>Cable USB 3.2 Gen 2x1 - 100 W - 10 Gbps - 15 ft. - 5 mt. - C-C - Active</t>
  </si>
  <si>
    <t>909.0213.900</t>
  </si>
  <si>
    <t>EasyConnect USB3-30-CC</t>
  </si>
  <si>
    <t>Cable USB 3.2 Gen 2x1 - 100 W - 10 Gbps - 30 ft. - 10 mt. - C-C - Active</t>
  </si>
  <si>
    <t>909.0214.900</t>
  </si>
  <si>
    <t>EasyConnect USB3-50-CC</t>
  </si>
  <si>
    <t>Cable USB 3.2 Gen 2x1 - 100 W - 10 Gbps - 50 ft. - 15 mt. - C-C - Active</t>
  </si>
  <si>
    <t>909.0215.900</t>
  </si>
  <si>
    <t>EasyConnect USB2-6-AB</t>
  </si>
  <si>
    <t>Cable USB 2.0 - 2.5 W - 480 Mbps - 6 ft. - 2 mt. - A-B</t>
  </si>
  <si>
    <t>909.0216.900</t>
  </si>
  <si>
    <t>EasyConnect USB2-10-AB</t>
  </si>
  <si>
    <t>Cable USB 2.0 - 2.5 W - 480 Mbps - 10 ft. - 3 mt. - A-B</t>
  </si>
  <si>
    <t>909.0217.900</t>
  </si>
  <si>
    <t>EasyConnect HDMI4k-10</t>
  </si>
  <si>
    <t>Cable HDMI 2.0 - 10 ft. - 3 mt. - Male-Male</t>
  </si>
  <si>
    <t>909.0218.900</t>
  </si>
  <si>
    <t>EasyConnect USB-C Adapter</t>
  </si>
  <si>
    <t>Adapter USB-C/HDMI 2.0/65W</t>
  </si>
  <si>
    <t>909.1937.900</t>
  </si>
  <si>
    <t>Evoko Naso Power Supply</t>
  </si>
  <si>
    <t>Power supply for Naso Room Manager (needed if device is not powered using Power over Ethernet (PoE))</t>
  </si>
  <si>
    <t>909.1938.900</t>
  </si>
  <si>
    <t>Evoko Naso Wall Mounting Kit</t>
  </si>
  <si>
    <t>909.1939.900</t>
  </si>
  <si>
    <t>Evoko Naso Tilt Wall Mounting Kit</t>
  </si>
  <si>
    <t>Tilted wall mounting kit for walls for Naso Room Manager</t>
  </si>
  <si>
    <t>909.1940.900</t>
  </si>
  <si>
    <t>Evoko Naso Tilt Glass Wall Mount Kit</t>
  </si>
  <si>
    <t>Tilted wall mounting kit for glass walls for Naso Room Manager</t>
  </si>
  <si>
    <t>909.1941.900</t>
  </si>
  <si>
    <t>Evoko Naso Freestand Mount</t>
  </si>
  <si>
    <t>Free-standing mount on feet for Naso Room Manager</t>
  </si>
  <si>
    <t>909.1942.900</t>
  </si>
  <si>
    <t>Evoko Naso Freestand Mount Boltable</t>
  </si>
  <si>
    <t>Boltable free-standing mount for Naso Room Manager</t>
  </si>
  <si>
    <t>911.1954.900</t>
  </si>
  <si>
    <t>Voltera D 1200.4</t>
  </si>
  <si>
    <t>911.1955.900</t>
  </si>
  <si>
    <t>Voltera D 2400.4</t>
  </si>
  <si>
    <t>911.1956.900</t>
  </si>
  <si>
    <t>Voltera D 1200.8</t>
  </si>
  <si>
    <t>911.1957.900</t>
  </si>
  <si>
    <t>Voltera D 2400.8</t>
  </si>
  <si>
    <t>4-pack of ceiling conduit mounts for Qt emitters</t>
  </si>
  <si>
    <t>Active Emitter, White - 4 Pack for use with 8 ohm Qt X output. Cables not included</t>
  </si>
  <si>
    <t>8 Ohm plenum loudspeaker - black</t>
  </si>
  <si>
    <t>8 Ohm plenum loudspeaker - white</t>
  </si>
  <si>
    <t>In-ceiling downward firing loudspeaker. 70V and 8 ohm compatible</t>
  </si>
  <si>
    <t>8 Ohm low-profile loudspeaker with clip</t>
  </si>
  <si>
    <t>8 Ohm low-profile loudspeaker with tile bridge</t>
  </si>
  <si>
    <t>8 Ohm, pipe, conduit, wall masker for SCIF / secure rooms</t>
  </si>
  <si>
    <t>8 Ohm, window, door, wall masker for SCIF / secure room</t>
  </si>
  <si>
    <t>Tile Bridge for DS1390 or DS1398</t>
  </si>
  <si>
    <t>Sound Masking Loudspeaker</t>
  </si>
  <si>
    <t>Individual Sound Masking System</t>
  </si>
  <si>
    <t>USB 3.1 10' (3m) Type C to C</t>
  </si>
  <si>
    <t>Wall mounting kit for standard and glass walls for Naso Room Manager</t>
  </si>
  <si>
    <t>911.0912.900</t>
  </si>
  <si>
    <t>910.0299.900</t>
  </si>
  <si>
    <t>910.0298.900</t>
  </si>
  <si>
    <t>Active Emitter, Black - 4 Pack for use with 8 ohm Qt X output. Cables not included</t>
  </si>
  <si>
    <t>424.0171.900</t>
  </si>
  <si>
    <t>CC-16-W</t>
  </si>
  <si>
    <t>16FT Plenum Rated Cables – White</t>
  </si>
  <si>
    <t>910.2265.900</t>
  </si>
  <si>
    <t>CCA-80 Grey</t>
  </si>
  <si>
    <t>Constant Coverage Aisle Loudspeaker, 3-way, 8-inch, triaxial, asymmetric horn loaded</t>
  </si>
  <si>
    <t>Commercial</t>
  </si>
  <si>
    <t>CCA-80D Grey</t>
  </si>
  <si>
    <t>Bundle of dual CCA-80 loudspeakers with included back-to-back mounting bracket</t>
  </si>
  <si>
    <t>910.2264.900</t>
  </si>
  <si>
    <t>Community R.15-3696 Grey</t>
  </si>
  <si>
    <t>Full-range 3-way 6-inch 90 x 60 grey weather-resistant loudspeaker</t>
  </si>
  <si>
    <t>910.2267.900</t>
  </si>
  <si>
    <t>Evoko Naso</t>
  </si>
  <si>
    <t>No</t>
  </si>
  <si>
    <t>Parlé CBC 2500</t>
  </si>
  <si>
    <t>Conferencing Bar</t>
  </si>
  <si>
    <t>Parle</t>
  </si>
  <si>
    <t>911.1987.900</t>
  </si>
  <si>
    <t>Parlé VBC 2800</t>
  </si>
  <si>
    <t>4K Conferencing Video Bar with dual 50 MP &amp; 8 MP camera, 27-mic array, analog audio-in, ALS, and Ethernet port</t>
  </si>
  <si>
    <t>900.2265.900</t>
  </si>
  <si>
    <t>1-Year Workplace Booking License</t>
  </si>
  <si>
    <t>Make your location bookable through Biamp Workplace. Also includes Evoko device management &amp; monitoring – 1 year</t>
  </si>
  <si>
    <t>Workplace</t>
  </si>
  <si>
    <t>900.2266.900</t>
  </si>
  <si>
    <t>1-Year Workplace Booking Plus License</t>
  </si>
  <si>
    <t>Enhanced booking experience with calendar integration. Also includes Evoko device management &amp; monitoring – 1 year</t>
  </si>
  <si>
    <t>Tesira EX-USB</t>
  </si>
  <si>
    <t>PoE AVB/USB expander</t>
  </si>
  <si>
    <t>Expander</t>
  </si>
  <si>
    <t>910.1981.900</t>
  </si>
  <si>
    <t>Vidi 280</t>
  </si>
  <si>
    <t>4K Conferencing Camera with dual 50 MP &amp; 8 MP image sensors, 120º HFoV, with 5-mic array</t>
  </si>
  <si>
    <t>911.1984.900</t>
  </si>
  <si>
    <t>Voltera D 1200.2M</t>
  </si>
  <si>
    <t>Audio DSP and Amplified Loudspeaker Controller - 2 channels sharing 1200W with Dante &amp; AVB</t>
  </si>
  <si>
    <t>911.1982.900</t>
  </si>
  <si>
    <t>Voltera D 1200.4M</t>
  </si>
  <si>
    <t>Audio DSP and Amplified Loudspeaker Controller - 4 channels sharing 1200W with Dante &amp; AVB</t>
  </si>
  <si>
    <t>911.1985.900</t>
  </si>
  <si>
    <t>Voltera D 2400.2M</t>
  </si>
  <si>
    <t>Audio DSP and Amplified Loudspeaker Controller - 2 channels sharing 2400W with Dante &amp; AVB</t>
  </si>
  <si>
    <t>911.1983.900</t>
  </si>
  <si>
    <t>Voltera D 2400.4M</t>
  </si>
  <si>
    <t>Audio DSP and Amplified Loudspeaker Controller - 4 channels sharing 2400W with Dante &amp; AVB</t>
  </si>
  <si>
    <t>911.1986.900</t>
  </si>
  <si>
    <t>Voltera D 600.4M</t>
  </si>
  <si>
    <t>Audio DSP and Amplified Loudspeaker Controller - 4 channels sharing 600W with Dante &amp; AVB</t>
  </si>
  <si>
    <t>New Construction Bracket, 6-pack (DX-IC8, C-IC6LP, DX-IC6LP)</t>
  </si>
  <si>
    <t>FREE</t>
  </si>
  <si>
    <t>R.15-3696</t>
  </si>
  <si>
    <t>Parlé CBC 2500 CM</t>
  </si>
  <si>
    <t>910.1995.900</t>
  </si>
  <si>
    <t>Black Grille, 6-pack (DX-IC8, DX-IC6LP)</t>
  </si>
  <si>
    <t>911.1899.900</t>
  </si>
  <si>
    <t>Biamp MRB-L-SCX400-C</t>
  </si>
  <si>
    <t>Biamp MRB-L-SCX400-T</t>
  </si>
  <si>
    <t>Biamp MRB-M-SCX400-C</t>
  </si>
  <si>
    <t>Biamp MRB-M-SCX400-T</t>
  </si>
  <si>
    <t>Certified meeting room bundle; includes 1 Devio SCX 400, 1 Parlé TTM-X (black), 1 Parlé TTM-XEX (black), 1 AMP-450BP, 2 pair of Desono C-IC6 loudspeakers (white), (2) 25 ft (7.5m) plenum-rated Cat5e cable, (5) 10 ft (3m) plenum-rated Cat5e cable</t>
  </si>
  <si>
    <t>Certified meeting room bundle; includes 1 Devio SCX 400, 1 Parlé TTM-X (black), 1 AMP-450BP, 1 pair of Desono C-IC6 loudspeakers (white), (2) 25' (7.5m) plenum-rated Cat5e cable, (3) 10' (3m) plenum-rated Cat5e cable</t>
  </si>
  <si>
    <t>Certified meeting room bundle; includes 1 TesiraFORTE X 400, 1 Parlé TTM-X (black), 1 Parlé TTM-XEX (black), 1 AMP-450BP, 2 pair of Desono C-IC6 loudspeakers (white), (2) 25 ft (7.5m) plenum-rated Cat5e cable, (5) 10 ft (3m) plenum-rated Cat5e cable</t>
  </si>
  <si>
    <t>Certified meeting room bundle; includes 1 TesiraFORTE X 400, 1 Parlé TTM-X (black), 1 AMP-450BP, 1 pair of Desono C-IC6 loudspeakers (white), (2) 25 ft (7.5m) plenum-rated Cat5e cable, (3) 10 ft (3m) plenum-rated Cat5e cable</t>
  </si>
  <si>
    <t>For custom color adjustable emitters, an emitter cap (EC-W) can be purchased and spray painted on site. Adjustable emitter caps easily attach to the emitter grille.</t>
  </si>
  <si>
    <t>Crowd Mics Online License</t>
  </si>
  <si>
    <t>License for online Crowd Mics events</t>
  </si>
  <si>
    <t>For custom color adjustable emitters, an emitter cap (EC-W) can be purchased and spray painted on site. Adjustable emitter caps easily attach to the emitter grille. For all orders of  adjustable black emitters, Biamp will ship white emitters with black emitter caps.</t>
  </si>
  <si>
    <t>950.1830.900</t>
  </si>
  <si>
    <t>Biamp MRB-L-X400-C-CIC6LP</t>
  </si>
  <si>
    <t>Certified meeting room bundle; includes TesiraFORTÉ X 400, Parlé TCM-XA White, Parlé TCM-XEX White, (4) Desono C-IC6LP-W White, BPAK, (1) Cat5e Cable Black 25' Plenum Rated, (7) Cat5e Cable Black 10' Plenum Rated</t>
  </si>
  <si>
    <t>950.1846.900</t>
  </si>
  <si>
    <t>Biamp MRB-L-X400-C-CIC6LP-TAA</t>
  </si>
  <si>
    <t>Certified meeting room bundle; includes TesiraFORTÉ X 400, Parlé TCM-XA White, Parlé TCM-XEX White, (4) Desono C-IC6LP-TAA White, BPAK, (1) Cat5e Cable Black 25' Plenum Rated, (7) Cat5e Cable Black 10' Plenum Rated</t>
  </si>
  <si>
    <t>950.1823.900</t>
  </si>
  <si>
    <t>Biamp MRB-L-X400-C-DXS5</t>
  </si>
  <si>
    <t>950.1838.900</t>
  </si>
  <si>
    <t>Biamp MRB-L-X400-C-ENT206</t>
  </si>
  <si>
    <t>950.1826.900</t>
  </si>
  <si>
    <t>Biamp MRB-L-X400-C-EXS8</t>
  </si>
  <si>
    <t>950.1834.900</t>
  </si>
  <si>
    <t>Biamp MRB-L-X400-C-MASK6C</t>
  </si>
  <si>
    <t>950.1842.900</t>
  </si>
  <si>
    <t>Biamp MRB-L-X400-C-P6SM</t>
  </si>
  <si>
    <t>950.1832.900</t>
  </si>
  <si>
    <t>Biamp MRB-L-X400-T-CIC6LP</t>
  </si>
  <si>
    <t>950.1848.900</t>
  </si>
  <si>
    <t>Biamp MRB-L-X400-T-CIC6LP-TAA</t>
  </si>
  <si>
    <t>Certified meeting room bundle; includes TesiraFORTÉ X 400, Parlé TTM-X Black, Parlé TTM-XEX Black, Tesira AMP-450BP, (4) Desono C-IC6LP-TAA White, (2) Cat5e Cable Black 25' Plenum Rated, (5) Cat5e Cable Black 10' Plenum Rated</t>
  </si>
  <si>
    <t>950.1824.900</t>
  </si>
  <si>
    <t>Biamp MRB-L-X400-T-DXS5</t>
  </si>
  <si>
    <t>950.1840.900</t>
  </si>
  <si>
    <t>Biamp MRB-L-X400-T-ENT206</t>
  </si>
  <si>
    <t>950.1828.900</t>
  </si>
  <si>
    <t>Biamp MRB-L-X400-T-EXS8</t>
  </si>
  <si>
    <t>950.1836.900</t>
  </si>
  <si>
    <t>Biamp MRB-L-X400-T-MASK6C</t>
  </si>
  <si>
    <t>950.1844.900</t>
  </si>
  <si>
    <t>Biamp MRB-L-X400-T-P6SM</t>
  </si>
  <si>
    <t>950.1829.900</t>
  </si>
  <si>
    <t>Biamp MRB-M-X400-C-CIC6LP</t>
  </si>
  <si>
    <t>Certified meeting room bundle; includes TesiraFORTÉ X 400, Parlé TCM-XA White, (2) Desono C-IC6LP-W White, BPAK, (1) Cat5e Cable Black 25' Plenum Rated, (4) Cat5e Cable Black 10' Plenum Rated</t>
  </si>
  <si>
    <t>950.1845.900</t>
  </si>
  <si>
    <t>Biamp MRB-M-X400-C-CIC6LP-TAA</t>
  </si>
  <si>
    <t>Certified meeting room bundle; includes TesiraFORTÉ X 400, Parlé TCM-XA White, (2) Desono C-IC6LP-TAA White, BPAK, (1) Cat5e Cable Black 25' Plenum Rated, (4) Cat5e Cable Black 10' Plenum Rated</t>
  </si>
  <si>
    <t>950.1821.900</t>
  </si>
  <si>
    <t>Biamp MRB-M-X400-C-DXS5</t>
  </si>
  <si>
    <t>950.1837.900</t>
  </si>
  <si>
    <t>Biamp MRB-M-X400-C-ENT206</t>
  </si>
  <si>
    <t>950.1825.900</t>
  </si>
  <si>
    <t>Biamp MRB-M-X400-C-EXS8</t>
  </si>
  <si>
    <t>950.1833.900</t>
  </si>
  <si>
    <t>Biamp MRB-M-X400-C-MASK6C</t>
  </si>
  <si>
    <t>950.1841.900</t>
  </si>
  <si>
    <t>Biamp MRB-M-X400-C-P6SM</t>
  </si>
  <si>
    <t>950.1831.900</t>
  </si>
  <si>
    <t>Biamp MRB-M-X400-T-CIC6LP</t>
  </si>
  <si>
    <t>Certified meeting room bundle; includes TesiraFORTÉ X 400, Parlé TTM-X Black, Tesira AMP-450BP (includes BPAK clips), (2) Desono C-IC6LP-W White, (2) Cat5e Cable Black 25' Plenum Rated, (3) Cat5e Cable Black 10' Plenum Rated</t>
  </si>
  <si>
    <t>950.1847.900</t>
  </si>
  <si>
    <t>Biamp MRB-M-X400-T-CIC6LP-TAA</t>
  </si>
  <si>
    <t>Certified meeting room bundle; includes TesiraFORTÉ X 400, Parlé TTM-X Black, Tesira AMP-450BP (Includes BPAK clips), (2) Desono C-IC6LP-TAA White, (2) Cat5e Cable Black 25' Plenum Rated, (3) Cat5e Cable Black 10' Plenum Rated</t>
  </si>
  <si>
    <t>950.1822.900</t>
  </si>
  <si>
    <t>Biamp MRB-M-X400-T-DXS5</t>
  </si>
  <si>
    <t>950.1839.900</t>
  </si>
  <si>
    <t>Biamp MRB-M-X400-T-ENT206</t>
  </si>
  <si>
    <t>950.1827.900</t>
  </si>
  <si>
    <t>Biamp MRB-M-X400-T-EXS8</t>
  </si>
  <si>
    <t>950.1835.900</t>
  </si>
  <si>
    <t>Biamp MRB-M-X400-T-MASK6C</t>
  </si>
  <si>
    <t>950.1843.900</t>
  </si>
  <si>
    <t>Biamp MRB-M-X400-T-P6SM</t>
  </si>
  <si>
    <t>Biamp MRB-M-X400-C-CIC6</t>
  </si>
  <si>
    <t>Biamp MRB-M-X400-T-CIC6</t>
  </si>
  <si>
    <t>Biamp MRB-L-X400-T-CIC6</t>
  </si>
  <si>
    <t>Biamp MRB-L-X400-C-CIC6</t>
  </si>
  <si>
    <t>Certified meeting room bundle; includes TesiraFORTÉ X 400, Parlé TTM-X Black, Parlé TTM-XEX Black, Tesira AMP-450BP (includes BPAK clips), (4) Desono C-IC6LP-W White, (2) Cat5e Cable Black 25' Plenum Rated, (5) Cat5e Cable Black 10' Plenum Rated</t>
  </si>
  <si>
    <t>Certified meeting room bundle; includes TesiraFORTÉ X 400, Parlé TCM-X White, Tesira AMP-450BP, (2) Desono MASK6C-BL Black, (1) Cat5e Cable Black 25' Plenum Rated, (4) Cat5e Cable Black 10' Plenum Rated, (1) Cat5e Cable Black 3', (2) Desono CCA-1</t>
  </si>
  <si>
    <t>Certified meeting room bundle; includes TesiraFORTÉ X 400, Parlé TCM-X White, Parlé TCM-XEX White, Tesira AMP-450BP, (2) Desono MASK6C-BL Black, (1) Cat5e Cable Black 25' Plenum Rated, (5) Cat5e Cable Black 10' Plenum Rated, (1) Cat5e Cable Black 3', (2) Desono CCA-1</t>
  </si>
  <si>
    <t>Certified meeting room bundle; includes TesiraFORTÉ X 400, Parlé TTM-X Black, Parlé TTM-XEX Black, Tesira AMP-450BP, (2) Desono MASK6C-BL Black, (1) Cat5e Cable Black 25' Plenum Rated, (3) Cat5e Cable Black 10' Plenum Rated, (1) Cat5e Cable Black 3', (2) Desono CCA-1</t>
  </si>
  <si>
    <t>Certified meeting room bundle; includes TesiraFORTÉ X 400, Parlé TCM-X White, Tesira AMP-450BP, (2) Desono DX-S5-UB-B Black, (1) Cat5e Cable Black 25' Plenum Rated, (4) Cat5e Cable Black 10' Plenum Rated, (1) Cat5e Cable Black 3', (2) Desono CCA-1</t>
  </si>
  <si>
    <t>Certified meeting room bundle; includes TesiraFORTÉ X 400, Parlé TTM-X Black, Tesira AMP-450BP, (2) Desono DX-S5-UB-B Black, (1) Cat5e Cable Black 25' Plenum Rated, (3) Cat5e Cable Black 10' Plenum Rated, (1) Cat5e Cable Black 3', (2) Desono CCA-1</t>
  </si>
  <si>
    <t>Certified meeting room bundle; includes TesiraFORTÉ X 400, Parlé TCM-X White, Parlé TCM-XEX White, Tesira AMP-450BP, (2) Desono DX-S5-UB-B Black, (1) Cat5e Cable Black 25' Plenum Rated, (5) Cat5e Cable Black 10' Plenum Rated, (1) Cat5e Cable Black 3', (2) Desono CCA-1</t>
  </si>
  <si>
    <t>Certified meeting room bundle; includes TesiraFORTÉ X 400, Parlé TTM-X Black, Parlé TTM-XEX Black, Tesira AMP-450BP, (2) Desono DX-S5-UB-B Black, (1) Cat5e Cable Black 25' Plenum Rated, (3) Cat5e Cable Black 10' Plenum Rated, (1) Cat5e Cable Black 3', (2) Desono CCA-1</t>
  </si>
  <si>
    <t>Certified meeting room bundle; includes TesiraFORTÉ X 400, Parlé TCM-X White, Parlé TCM-XEX White, Tesira AMP-450BP, (2) Desono EX-S8-UB-B Black, (1) Cat5e Cable Black 25' Plenum Rated, (5) Cat5e Cable Black 10' Plenum Rated, (1) Cat5e Cable Black 3', (2) Desono CCA-1</t>
  </si>
  <si>
    <t>Certified meeting room bundle; includes TesiraFORTÉ X 400, Parlé TTM-X Black, Parlé TTM-XEX Black, Tesira AMP-450BP, (2) Desono EX-S8-UB-B Black, (1) Cat5e Cable Black 25' Plenum Rated, (3) Cat5e Cable Black 10' Plenum Rated, (1) Cat5e Cable Black 3', (2) Desono CCA-1</t>
  </si>
  <si>
    <t>Certified meeting room bundle; includes TesiraFORTÉ X 400, Parlé TCM-X White, Tesira AMP-450BP, (2) Desono EX-S8-UB-B Black, (1) Cat5e Cable Black 25' Plenum Rated, (4) Cat5e Cable Black 10' Plenum Rated, (1) Cat5e Cable Black 3', (2) Desono CCA-1</t>
  </si>
  <si>
    <t>Certified meeting room bundle; includes TesiraFORTÉ X 400, Parlé TTM-X Black, Tesira AMP-450BP, (2) Desono EX-S8-UB-B Black, (1) Cat5e Cable Black 25' Plenum Rated, (3) Cat5e Cable Black 10' Plenum Rated, (1) Cat5e Cable Black 3', (2) Desono CCA-1</t>
  </si>
  <si>
    <t>Certified meeting room bundle; includes TesiraFORTÉ X 400, Parlé TTM-X Black, Tesira AMP-450BP, (2) Desono ENT206B Black, (1) Cat5e Cable Black 25' Plenum Rated, (3) Cat5e Cable Black 10' Plenum Rated, (1) Cat5e Cable Black 3', (2) Desono CCA-1</t>
  </si>
  <si>
    <t>Certified meeting room bundle; includes TesiraFORTÉ X 400, Parlé TCM-X White, Tesira AMP-450BP, (2) Desono ENT206B Black, (1) Cat5e Cable Black 25' Plenum Rated, (4) Cat5e Cable Black 10' Plenum Rated, (1) Cat5e Cable Black 3', (2) Desono CCA-1</t>
  </si>
  <si>
    <t>Certified meeting room bundle; includes TesiraFORTÉ X 400, Parlé TTM-X Black, Parlé TTM-XEX Black, Tesira AMP-450BP, (2) Desono ENT206B Black, (1) Cat5e Cable Black 25' Plenum Rated, (3) Cat5e Cable Black 10' Plenum Rated, (1) Cat5e Cable Black 3', (2) Desono CCA-1</t>
  </si>
  <si>
    <t>Certified meeting room bundle; includes TesiraFORTÉ X 400, Parlé TCM-X White, Parlé TCM-XEX White, Tesira AMP-450BP, (2) Desono ENT206B Black, (1) Cat5e Cable Black 25' Plenum Rated, (5) Cat5e Cable Black 10' Plenum Rated, (1) Cat5e Cable Black 3', (2) Desono CCA-1</t>
  </si>
  <si>
    <t>Certified meeting room bundle; includes TesiraFORTÉ X 400, Parlé TCM-XA Black, (2) Desono P6-SM Black, (1) Cat5e Cable Black 25' Plenum Rated, (4) Cat5e Cable Black 10' Plenum Rated, (2) Desono CCA-1</t>
  </si>
  <si>
    <t>Certified meeting room bundle; includes TesiraFORTÉ X 400, Parlé TTM-X Black, Tesira AMP-450BP, (2) Desono P6-SM Black, (2) Cat5e Cable Black 25' Plenum Rated, (3) Cat5e Cable Black 10' Plenum Rated, (2) Desono CCA-1</t>
  </si>
  <si>
    <t>Certified meeting room bundle; includes TesiraFORTÉ X 400, Parlé TCM-XA Black, Parlé TCM-XEX Black, (4) Desono P6-SM Black, (1) Cat5e Cable Black 25' Plenum Rated, (7) Cat5e Cable Black 10' Plenum Rated, (6) Desono CCA-1</t>
  </si>
  <si>
    <t>Certified meeting room bundle; includes TesiraFORTÉ X 400, Parlé TTM-X Black, Parlé TTM-XEX Black, Tesira AMP-450BP, (4) Desono P6-SM Black, (2) Cat5e Cable Black 25' Plenum Rated, (5) Cat5e Cable Black 10' Plenum Rated, (4) Desono CCA-1</t>
  </si>
  <si>
    <t>Certified meeting room bundle; includes TesiraFORTÉ X 400, Parlé TTM-X Black, Tesira AMP-450BP, (2) Desono MASK6C-BL Black, (1) Cat5e Cable Black 25' Plenum Rated, (3) Cat5e Cable Black 10' Plenum Rated, (1) Cat5e Cable Black 3', (2) Desono CCA-1</t>
  </si>
  <si>
    <t>Evoko Kleeo Desk Manager including a 1-year Workplace Booking License, 1-pack</t>
  </si>
  <si>
    <t>Evoko Kleeo Desk Manager including a 1-year Workplace Booking License (one license per unit, total of six licenses), 6-pack</t>
  </si>
  <si>
    <t>The latest Evoko Naso including a 1-year Workplace Booking Plus License</t>
  </si>
  <si>
    <t>Ceiling mounted audio conference bar - cable mount</t>
  </si>
  <si>
    <t>910.2266.900</t>
  </si>
  <si>
    <t>Four-channel Amplified Loudspeaker Controller, 1200 watt total power with DSP, Dante &amp; AVB</t>
  </si>
  <si>
    <t>Four-channel Amplified Loudspeaker Controller, 2400 watt total power with DSP, Dante &amp; AVB</t>
  </si>
  <si>
    <t>Eight-channel Amplified Loudspeaker Controller, 1200 watt total power with DSP, Dante &amp; AVB</t>
  </si>
  <si>
    <t>Eight-channel Amplified Loudspeaker Controller, 2400 watt total power with DSP, Dante &amp; AVB</t>
  </si>
  <si>
    <t>911.2272.900</t>
  </si>
  <si>
    <t>UCC-Lenovo TSC2-IP-MTR</t>
  </si>
  <si>
    <t>UC Compute - Lenovo ThinkSmart Core Gen 2 with Cat5 Based Connection - Microsoft Teams Room</t>
  </si>
  <si>
    <t>911.2273.900</t>
  </si>
  <si>
    <t>UCC-Lenovo TSC2-IP-ZOOM</t>
  </si>
  <si>
    <t>UC Compute - Lenovo ThinkSmart Core Gen 2 with Cat5 Based Connection - ZOOM Room</t>
  </si>
  <si>
    <t>910.0800.900</t>
  </si>
  <si>
    <t>Evoko Kleeo Power Supply</t>
  </si>
  <si>
    <t>Power supply for Kleeo Desk Manager</t>
  </si>
  <si>
    <t>911.1996.900</t>
  </si>
  <si>
    <t>Parlé CBC 2500 PM</t>
  </si>
  <si>
    <t>11.82</t>
  </si>
  <si>
    <t>Ceiling mounted audio conference bar - pole mount</t>
  </si>
  <si>
    <t>910.1859.900</t>
  </si>
  <si>
    <t>Parlé PMA 2000-PE</t>
  </si>
  <si>
    <t>1.38</t>
  </si>
  <si>
    <t>3' (1m) pole extension kit for Parlé pole mount products</t>
  </si>
  <si>
    <t>910.1858.900</t>
  </si>
  <si>
    <t>Parlé TCM-X-PM</t>
  </si>
  <si>
    <t>2.06</t>
  </si>
  <si>
    <t>Pole mount accessory for Parlé TCM-X, TCM-XA and TCM-XEX</t>
  </si>
  <si>
    <t>910.1857.900</t>
  </si>
  <si>
    <t>Biamp DCC-Kit</t>
  </si>
  <si>
    <t>0.52</t>
  </si>
  <si>
    <t>Decorative cover kit for cable concealment - 4 sleeves and 4 couplers</t>
  </si>
  <si>
    <t>911.1989.900</t>
  </si>
  <si>
    <t>Vocia TTS-2</t>
  </si>
  <si>
    <t>Text-to-speech engine, voice fonts and nurse call included</t>
  </si>
  <si>
    <t>Vocia software</t>
  </si>
  <si>
    <t>911.1993.900</t>
  </si>
  <si>
    <t>Voltera D 4800.2M</t>
  </si>
  <si>
    <t>Audio DSP and Amplified Loudspeaker Controller - 2 channels sharing 4800W with Dante &amp; AVB</t>
  </si>
  <si>
    <t>VenueTune or Tesira software</t>
  </si>
  <si>
    <t>911.1991.900</t>
  </si>
  <si>
    <t>Voltera D 4800.4</t>
  </si>
  <si>
    <t>Four-channel Amplified Loudspeaker Controller, 4800 watt total power with DSP, Dante &amp; AVB</t>
  </si>
  <si>
    <t>911.1992.900</t>
  </si>
  <si>
    <t>Voltera D 4800.4M</t>
  </si>
  <si>
    <t>Audio DSP and Amplified Loudspeaker Controller - 4 channels sharing 4800W with Dante &amp; AVB</t>
  </si>
  <si>
    <t>911.1902.900</t>
  </si>
  <si>
    <t>Workplace Bridge</t>
  </si>
  <si>
    <t>Network appliance to facilitate Workplace connection</t>
  </si>
  <si>
    <t>Network appliance</t>
  </si>
  <si>
    <t>Workplace Connect</t>
  </si>
  <si>
    <t>900.2272.900</t>
  </si>
  <si>
    <t>3-Year Workplace Booking License</t>
  </si>
  <si>
    <t>Make your location bookable through Biamp Workplace. Also includes Evoko device management &amp; monitoring – 3 years</t>
  </si>
  <si>
    <t>900.2274.900</t>
  </si>
  <si>
    <t>3-Year Workplace Booking Plus License</t>
  </si>
  <si>
    <t>Enhanced booking experience with calendar integration. Also includes Evoko device management &amp; monitoring – 3 years</t>
  </si>
  <si>
    <t>900.2273.900</t>
  </si>
  <si>
    <t>5-Year Workplace Booking License</t>
  </si>
  <si>
    <t>Make your location bookable through Biamp Workplace. Also includes Evoko device management &amp; monitoring – 5 years</t>
  </si>
  <si>
    <t>900.2275.900</t>
  </si>
  <si>
    <t>5-Year Workplace Booking Plus License</t>
  </si>
  <si>
    <t>Enhanced booking experience with calendar integration. Also includes Evoko device management &amp; monitoring – 5 years</t>
  </si>
  <si>
    <t>Large Format, High Output, Horn Loaded 4 x 12-inch 3-Way, Variable Vertical Dispersion x 60 Horizontal, Active Plus, Black</t>
  </si>
  <si>
    <t>Large Format, High Output, Horn Loaded 4 x 12-inch 3-Way, Variable Vertical Dispersion x 60 Horizontal, Active Plus, White</t>
  </si>
  <si>
    <t>Large Format, High Output, Horn Loaded 4 x 12-inch 3-Way, Variable Vertical Dispersion x 60 Horizontal, Active Plus, Custom Color</t>
  </si>
  <si>
    <t>Large Format, High Output, Horn Loaded 4 x 12-inch 3-Way, Variable Vertical Dispersion x 60 Horizontal, Active Plus, Weather-Resistant Black</t>
  </si>
  <si>
    <t>Large Format, High Output, Horn Loaded 4 x 12-inch 3-Way, Variable Vertical Dispersion x 60 Horizontal, Active Plus, Weather-Resistant Grey</t>
  </si>
  <si>
    <t>Large Format, High Output, Horn Loaded 4 x 12-inch 3-Way, Variable Vertical Dispersion x 60 Horizontal, Active Plus, Weather-Resistant White</t>
  </si>
  <si>
    <t>Large Format, High Output, Horn Loaded 4 x 12-inch 3-Way, Variable Vertical Dispersion x 60 Horizontal, Active Plus, Weather-Resistant Custom Color</t>
  </si>
  <si>
    <t>Large Format, High Output, Horn Loaded 4 x 12-inch 3-Way, Variable Vertical Dispersion x 90 Horizontal, Active Plus, Black</t>
  </si>
  <si>
    <t>Large Format, High Output, Horn Loaded 4 x 12-inch 3-Way, Variable Vertical Dispersion x 90 Horizontal, Active Plus, White</t>
  </si>
  <si>
    <t>Large Format, High Output, Horn Loaded 4 x 12-inch 3-Way, Variable Vertical Dispersion x 90 Horizontal, Active Plus, Custom Color</t>
  </si>
  <si>
    <t>Large Format, High Output, Horn Loaded 4 x 12-inch 3-Way, Variable Vertical Dispersion x 90 Horizontal, Active Plus, Weather-Resistant Black</t>
  </si>
  <si>
    <t>Large Format, High Output, Horn Loaded 4 x 12-inch 3-Way, Variable Vertical Dispersion x 90 Horizontal, Active Plus, Weather-Resistant Grey</t>
  </si>
  <si>
    <t>Large Format, High Output,  Horn Loaded 4 x 12-inch 3-Way, Variable Vertical Dispersion x 90 Horizontal, Active Plus, Weather-Resistant White</t>
  </si>
  <si>
    <t>Large Format, High Output, Horn Loaded 4 x 12-inch 3-Way, Variable Vertical Dispersion x 90 Horizontal, Active Plus, Weather-Resistant Custom Color</t>
  </si>
  <si>
    <t>900.0041.900</t>
  </si>
  <si>
    <t>1-Year Monitoring and Management - Plus (Black Tier)</t>
  </si>
  <si>
    <t>Add management and monitoring to a Black tier device in Biamp Workplace – 1 year</t>
  </si>
  <si>
    <t>900.0040.900</t>
  </si>
  <si>
    <t>1-Year Monitoring and Management - Plus (Red Tier)</t>
  </si>
  <si>
    <t>Add management and monitoring to a Red tier device in Biamp Workplace – 1 year</t>
  </si>
  <si>
    <t>900.0039.900</t>
  </si>
  <si>
    <t>1-Year Monitoring and Management - Plus (White Tier)</t>
  </si>
  <si>
    <t>Add management and monitoring to a White tier device in Biamp Workplace – 1 year</t>
  </si>
  <si>
    <t>900.0036.900</t>
  </si>
  <si>
    <t>1-Year Workplace Command License</t>
  </si>
  <si>
    <t>Enhanced remote management with Workplace Command capabilities.  Remotely adjust Workplace Command capable Biamp devices.</t>
  </si>
  <si>
    <t>424.0170.900</t>
  </si>
  <si>
    <t>CC-16-B</t>
  </si>
  <si>
    <t>16FT Plenum Rated Cables – Black</t>
  </si>
  <si>
    <t>911.2240.900</t>
  </si>
  <si>
    <t>EasyConnect MPX 200</t>
  </si>
  <si>
    <t>4.18</t>
  </si>
  <si>
    <t>4x1 USB-C Host Switching Device for USB and HDMI peripherals</t>
  </si>
  <si>
    <t>Discontinued product; available for sale while supplies last.</t>
  </si>
  <si>
    <t>911.2270.900</t>
  </si>
  <si>
    <t>EasyConnect MPX 250</t>
  </si>
  <si>
    <t>BYOM collaboration switcher - table connection box</t>
  </si>
  <si>
    <t>MPX Management Console</t>
  </si>
  <si>
    <t>911.2277.900</t>
  </si>
  <si>
    <t>EasyConnect MPX 250 DC</t>
  </si>
  <si>
    <t>Multi-unit direct connection hub for EasyConnect MPX 250</t>
  </si>
  <si>
    <t>911.2276.900</t>
  </si>
  <si>
    <t>EasyConnect MPX 250 EXT 30</t>
  </si>
  <si>
    <t>Wall side extension system - 30 ft (10m) for EasyConnect MPX 250</t>
  </si>
  <si>
    <t>950.1849.900</t>
  </si>
  <si>
    <t>Biamp MRB-VBC 2500a-TSC2IP-T</t>
  </si>
  <si>
    <t>Medium Room Conference Bar Bundle with UC Compute - Teams 
• UCC-Lenovo-TSC2-IP-MTR
• Parlé VBC 2500a</t>
  </si>
  <si>
    <t>Bundle</t>
  </si>
  <si>
    <t>950.1850.900</t>
  </si>
  <si>
    <t>Biamp MRB-VBC 2500a-TSC2IP-Z</t>
  </si>
  <si>
    <t>Medium Room Conference Bar Bundle with UC Compute - Zoom
• UCC-Lenovo-TSC2-IP-Zoom
• Parlé VBC 2500a</t>
  </si>
  <si>
    <t>950.1853.900</t>
  </si>
  <si>
    <t>Biamp MRB-VBC 2800-TSC2IP-T</t>
  </si>
  <si>
    <t>Medium Room Conference Bar Bundle with UC Compute - Teams 
• UCC-Lenovo-TSC2-IP-MTR
• Parlé VBC 2800</t>
  </si>
  <si>
    <t>950.1854.900</t>
  </si>
  <si>
    <t>Biamp MRB-VBC 2800-TSC2IP-Z</t>
  </si>
  <si>
    <t>Medium Room Conference Bar Bundle with UC Compute - Zoom
• UCC-Lenovo-TSC2-IP-Zoom
• Parlé VBC 2800</t>
  </si>
  <si>
    <t>950.1851.900</t>
  </si>
  <si>
    <t>Biamp MRB-L-X400-C-TSC2IP-T</t>
  </si>
  <si>
    <t>Certified large room bundle, includes:
• UCC-Lenovo-TSC2-IP-MTR
• TesiraFORTE X 400
• Parlé TCM-XA White
• Parlé TCM-XEX White
• (4) Desono C-IC6 White
• BPAK
• 25' (7.5 M) Plenum Cat 5e Cable
• (7) 10' (3 M) Plenum Cat 5e Cable</t>
  </si>
  <si>
    <t>950.1852.900</t>
  </si>
  <si>
    <t>Biamp MRB-L-X400-C-TSC2IP-Z</t>
  </si>
  <si>
    <t>Certified large room bundle, includes:
• UCC-Lenovo-TSC2-IP-Zoom
• TesiraFORTE X 400
• Parlé TCM-XA White
• Parlé TCM-XEX White
• (4) Desono C-IC6 White
• BPAK
• 25' (7.5 M) Plenum Cat 5e Cable
• (7) 10' (3 M) Plenum Cat 5e Cable</t>
  </si>
  <si>
    <t>910.2624.900</t>
  </si>
  <si>
    <t>Vidi Content Cam 250</t>
  </si>
  <si>
    <t>Whiteboard content camera kit including Vidi 250 camera and 50 ft USB extension</t>
  </si>
  <si>
    <t>Camera</t>
  </si>
  <si>
    <t>Biamp Camera Controller</t>
  </si>
  <si>
    <t>Available Q1 2026</t>
  </si>
  <si>
    <r>
      <rPr>
        <b/>
        <sz val="10"/>
        <rFont val="Calibri"/>
        <family val="2"/>
        <scheme val="minor"/>
      </rPr>
      <t xml:space="preserve">The following products include a 1-year Black Tier license:
</t>
    </r>
    <r>
      <rPr>
        <sz val="10"/>
        <rFont val="Calibri"/>
        <family val="2"/>
        <scheme val="minor"/>
      </rPr>
      <t>Tesira SERVER (soon) and Tesira SERVER-IO (soon)</t>
    </r>
  </si>
  <si>
    <r>
      <rPr>
        <b/>
        <sz val="10"/>
        <rFont val="Calibri"/>
        <family val="2"/>
        <scheme val="minor"/>
      </rPr>
      <t xml:space="preserve">The following products include a 1-year Red Tier license:
</t>
    </r>
    <r>
      <rPr>
        <sz val="10"/>
        <rFont val="Calibri"/>
        <family val="2"/>
        <scheme val="minor"/>
      </rPr>
      <t>Cambridge Qt X 300, Cambridge Qt X 300D, Cambridge Qt X 600, Cambridge Qt X 600D, Cambridge Qt X 800, Cambridge Qt X 800D, Cambridge Qt X 805, Cambridge Qt X 805D, Devio SCX 400, Devio SCX 800, Impera Connect-X MP6, Impera Tango, Impera Uniform, Tesira AMP-4175R, Tesira AMP-4300R CV, Tesira AMP-4350R, Tesira AMP-8175R, TesiraFORTÉ AI (revision B), TesiraFORTÉ AVB AI (revision B), TesiraFORTÉ AVB CI (revision B), TesiraFORTÉ AVB VT (revision B), TesiraFORTÉ AVB VT4 (revision B), TesiraFORTÉ CI (revision B), TesiraFORTÉ DAN AI (revision B), TesiraFORTÉ DAN CI (revision B), TesiraFORTÉ DAN VT (revision B), TesiraFORTÉ DAN VT4 (revision B), TesiraFORTÉ VT (revision B), TesiraFORTÉ X 400, TesiraFORTÉ X 800, TesiraFORTÉ X 1600, Voltera D 600.4M, Voltera D 1200.2M, Voltera D 1200.4M, Voltera D 2400.2M, Voltera D 2400.4M, Voltera D 4800.2M and Voltera D 4800.4M</t>
    </r>
  </si>
  <si>
    <r>
      <rPr>
        <b/>
        <sz val="10"/>
        <rFont val="Calibri"/>
        <family val="2"/>
        <scheme val="minor"/>
      </rPr>
      <t xml:space="preserve">The following products include a 1-year White Tier license:
</t>
    </r>
    <r>
      <rPr>
        <sz val="10"/>
        <rFont val="Calibri"/>
        <family val="2"/>
        <scheme val="minor"/>
      </rPr>
      <t>TesiraCONNECT TC-5, TesiraCONNECT TC-5D, TesiraLUX IDH-1, TesiraLUX OH-1, MAX Connect, Parlé VBC 2800, EasyConnect MPX 250 (Soon), Voltera D 1200.8, Voltera D 1200.4, Voltera D 2400.8, Voltera D 2400.4, Voltera D 4800.4, TesiraXEL 1200.1 and TesiraXEL 1200.2</t>
    </r>
  </si>
  <si>
    <t>920-00524-20000</t>
  </si>
  <si>
    <t>920-00524-10000</t>
  </si>
  <si>
    <t>900.0040</t>
  </si>
  <si>
    <t>900-02265</t>
  </si>
  <si>
    <t>900-02266</t>
  </si>
  <si>
    <t>900-02272</t>
  </si>
  <si>
    <t>900-02274</t>
  </si>
  <si>
    <t>900-02273</t>
  </si>
  <si>
    <t>900-02275</t>
  </si>
  <si>
    <t>910-01929</t>
  </si>
  <si>
    <t>910-01922</t>
  </si>
  <si>
    <t>920-00826-10000</t>
  </si>
  <si>
    <t>920-00826-20000</t>
  </si>
  <si>
    <t>920-00828-10000</t>
  </si>
  <si>
    <t>920-00828-20000</t>
  </si>
  <si>
    <t>910-01350</t>
  </si>
  <si>
    <t>920-01351-00001</t>
  </si>
  <si>
    <t>920-01352-00001</t>
  </si>
  <si>
    <t>920-01353-00001</t>
  </si>
  <si>
    <t>920-00438-00001</t>
  </si>
  <si>
    <t>920-01887-00001</t>
  </si>
  <si>
    <t>920-10692-10000</t>
  </si>
  <si>
    <t>920-10692-20000</t>
  </si>
  <si>
    <t>920-10862-10000</t>
  </si>
  <si>
    <t>920-10862-20000</t>
  </si>
  <si>
    <t>920-01842-10000</t>
  </si>
  <si>
    <t>920-01842-20000</t>
  </si>
  <si>
    <t>910-01873</t>
  </si>
  <si>
    <t>910-01874</t>
  </si>
  <si>
    <t>920-01871-10000</t>
  </si>
  <si>
    <t>920-01871-20000</t>
  </si>
  <si>
    <t>910-01898</t>
  </si>
  <si>
    <t>910-00096</t>
  </si>
  <si>
    <t>910-10125</t>
  </si>
  <si>
    <t>910-00097</t>
  </si>
  <si>
    <t>910-10127</t>
  </si>
  <si>
    <t>910-00115</t>
  </si>
  <si>
    <t>910-01354</t>
  </si>
  <si>
    <t>920-01355-10000</t>
  </si>
  <si>
    <t>920-01355-20000</t>
  </si>
  <si>
    <t>920-01357-10000</t>
  </si>
  <si>
    <t>920-01357-20000</t>
  </si>
  <si>
    <t>910-01857</t>
  </si>
  <si>
    <t>930-10006-00001</t>
  </si>
  <si>
    <t>930-10006-00002</t>
  </si>
  <si>
    <t>930-10008-00001</t>
  </si>
  <si>
    <t>930-10008-00009</t>
  </si>
  <si>
    <t>930-10008-00017</t>
  </si>
  <si>
    <t>930-10008-00005</t>
  </si>
  <si>
    <t>930-10008-00013</t>
  </si>
  <si>
    <t>930-10008-00007</t>
  </si>
  <si>
    <t>930-10008-00011</t>
  </si>
  <si>
    <t>930-10008-00015</t>
  </si>
  <si>
    <t>930-10008-00019</t>
  </si>
  <si>
    <t>930-10008-00020</t>
  </si>
  <si>
    <t>930-10008-00002</t>
  </si>
  <si>
    <t>930-10008-00010</t>
  </si>
  <si>
    <t>930-10008-00018</t>
  </si>
  <si>
    <t>930-10008-00006</t>
  </si>
  <si>
    <t>930-10008-00014</t>
  </si>
  <si>
    <t>930-10008-00008</t>
  </si>
  <si>
    <t>930-10008-00012</t>
  </si>
  <si>
    <t>930-10008-00016</t>
  </si>
  <si>
    <t>930-10005-00001</t>
  </si>
  <si>
    <t>930-10005-00002</t>
  </si>
  <si>
    <t>930-10007-00001</t>
  </si>
  <si>
    <t>930-10007-00007</t>
  </si>
  <si>
    <t>930-10007-00015</t>
  </si>
  <si>
    <t>930-10007-00003</t>
  </si>
  <si>
    <t>930-10007-00011</t>
  </si>
  <si>
    <t>930-10007-00005</t>
  </si>
  <si>
    <t>930-10007-00009</t>
  </si>
  <si>
    <t>930-10007-00013</t>
  </si>
  <si>
    <t>930-10007-00002</t>
  </si>
  <si>
    <t>930-10007-00008</t>
  </si>
  <si>
    <t>930-10007-00016</t>
  </si>
  <si>
    <t>930-10007-00004</t>
  </si>
  <si>
    <t>930-10007-00012</t>
  </si>
  <si>
    <t>930-10007-00006</t>
  </si>
  <si>
    <t>930-10007-00010</t>
  </si>
  <si>
    <t>930-10007-00014</t>
  </si>
  <si>
    <t>930-10009-00003</t>
  </si>
  <si>
    <t>930-10009-00004</t>
  </si>
  <si>
    <t>930-10010-00003</t>
  </si>
  <si>
    <t>930-10010-00004</t>
  </si>
  <si>
    <t>920-01966-00001</t>
  </si>
  <si>
    <t>920-01976-00001</t>
  </si>
  <si>
    <t>910-10912</t>
  </si>
  <si>
    <t>930-00165-00013</t>
  </si>
  <si>
    <t>930-00165-00014</t>
  </si>
  <si>
    <t>930-00165-00001</t>
  </si>
  <si>
    <t>930-00165-00002</t>
  </si>
  <si>
    <t>930-00165-00003</t>
  </si>
  <si>
    <t>930-00165-00004</t>
  </si>
  <si>
    <t>930-00165-00005</t>
  </si>
  <si>
    <t>930-00165-00006</t>
  </si>
  <si>
    <t>930-00165-00009</t>
  </si>
  <si>
    <t>930-00165-00010</t>
  </si>
  <si>
    <t>930-00165-00011</t>
  </si>
  <si>
    <t>930-00165-00012</t>
  </si>
  <si>
    <t>910-00907</t>
  </si>
  <si>
    <t>910-02265</t>
  </si>
  <si>
    <t>910-02266</t>
  </si>
  <si>
    <t>910-00180</t>
  </si>
  <si>
    <t>910-00695</t>
  </si>
  <si>
    <t>910-00313</t>
  </si>
  <si>
    <t>910-00631</t>
  </si>
  <si>
    <t>910-00632</t>
  </si>
  <si>
    <t>910-00633</t>
  </si>
  <si>
    <t>920-01368-10000</t>
  </si>
  <si>
    <t>920-01368-20000</t>
  </si>
  <si>
    <t>920-01828</t>
  </si>
  <si>
    <t>920-01827</t>
  </si>
  <si>
    <t>920-01825-10000</t>
  </si>
  <si>
    <t>920-01825-20000</t>
  </si>
  <si>
    <t>920-00516-00001</t>
  </si>
  <si>
    <t>910-00670</t>
  </si>
  <si>
    <t>910-00312</t>
  </si>
  <si>
    <t>910-00337</t>
  </si>
  <si>
    <t>910-00669</t>
  </si>
  <si>
    <t>920-00925-10000</t>
  </si>
  <si>
    <t>920-00925-40000</t>
  </si>
  <si>
    <t>920-00925-20000</t>
  </si>
  <si>
    <t>920-10298-10000</t>
  </si>
  <si>
    <t>920-10298-20100</t>
  </si>
  <si>
    <t>920-10298-20000</t>
  </si>
  <si>
    <t>920-10300-20100</t>
  </si>
  <si>
    <t>920-00332-10000</t>
  </si>
  <si>
    <t>920-00332-20000</t>
  </si>
  <si>
    <t>920-00334-10000</t>
  </si>
  <si>
    <t>920-00334-20000</t>
  </si>
  <si>
    <t>910-10118</t>
  </si>
  <si>
    <t>920-00488-10000</t>
  </si>
  <si>
    <t>920-00488-20000</t>
  </si>
  <si>
    <t>910-00434</t>
  </si>
  <si>
    <t>920-01876-00001</t>
  </si>
  <si>
    <t>930-00457-00007</t>
  </si>
  <si>
    <t>930-00457-00013</t>
  </si>
  <si>
    <t>930-00457-00019</t>
  </si>
  <si>
    <t>930-00457-00025</t>
  </si>
  <si>
    <t>930-00457-00031</t>
  </si>
  <si>
    <t>930-00457-00037</t>
  </si>
  <si>
    <t>930-00457-00043</t>
  </si>
  <si>
    <t>930-00459-00007</t>
  </si>
  <si>
    <t>930-00459-00013</t>
  </si>
  <si>
    <t>930-00459-00019</t>
  </si>
  <si>
    <t>930-00459-00025</t>
  </si>
  <si>
    <t>930-00459-00031</t>
  </si>
  <si>
    <t>930-00459-00037</t>
  </si>
  <si>
    <t>930-00459-00043</t>
  </si>
  <si>
    <t>920-00089-00001</t>
  </si>
  <si>
    <t>920-00090-00001</t>
  </si>
  <si>
    <t>920-01374-10000</t>
  </si>
  <si>
    <t>920-01374-20000</t>
  </si>
  <si>
    <t>910-00302</t>
  </si>
  <si>
    <t>920-00550-10000</t>
  </si>
  <si>
    <t>920-00550-20000</t>
  </si>
  <si>
    <t>920-00552-10000</t>
  </si>
  <si>
    <t>920-00552-20000</t>
  </si>
  <si>
    <t>910-00017</t>
  </si>
  <si>
    <t>910-00875</t>
  </si>
  <si>
    <t>910-00833</t>
  </si>
  <si>
    <t>920-00806-10000</t>
  </si>
  <si>
    <t>920-00806-20000</t>
  </si>
  <si>
    <t>920-00708-10000</t>
  </si>
  <si>
    <t>920-00708-20000</t>
  </si>
  <si>
    <t>920-00712-10000</t>
  </si>
  <si>
    <t>920-00712-20000</t>
  </si>
  <si>
    <t>910-00836</t>
  </si>
  <si>
    <t>910-00840</t>
  </si>
  <si>
    <t>910-00876</t>
  </si>
  <si>
    <t>920-00877-20000</t>
  </si>
  <si>
    <t>920-00877-10000</t>
  </si>
  <si>
    <t>910-00844</t>
  </si>
  <si>
    <t>910-00808</t>
  </si>
  <si>
    <t>910-00809</t>
  </si>
  <si>
    <t>910-00810</t>
  </si>
  <si>
    <t>910-00811</t>
  </si>
  <si>
    <t>910-00815</t>
  </si>
  <si>
    <t>910-00818</t>
  </si>
  <si>
    <t>920-00845-00001</t>
  </si>
  <si>
    <t>910-00849</t>
  </si>
  <si>
    <t>910-00883</t>
  </si>
  <si>
    <t>910-08887</t>
  </si>
  <si>
    <t>910-00205</t>
  </si>
  <si>
    <t>910-00206</t>
  </si>
  <si>
    <t>910-00060</t>
  </si>
  <si>
    <t>910-00852</t>
  </si>
  <si>
    <t>910-00853</t>
  </si>
  <si>
    <t>910-00666</t>
  </si>
  <si>
    <t>910-00668</t>
  </si>
  <si>
    <t>920-01376-10000</t>
  </si>
  <si>
    <t>920-01376-20000</t>
  </si>
  <si>
    <t>910-00101</t>
  </si>
  <si>
    <t>910-00100</t>
  </si>
  <si>
    <t>910-00103</t>
  </si>
  <si>
    <t>910-00102</t>
  </si>
  <si>
    <t>920-00104-10000</t>
  </si>
  <si>
    <t>910.0300.900</t>
  </si>
  <si>
    <t>920-10300-20000</t>
  </si>
  <si>
    <t>920-00104-20000</t>
  </si>
  <si>
    <t>910-00106</t>
  </si>
  <si>
    <t>920-00107-10000</t>
  </si>
  <si>
    <t>920-00107-20000</t>
  </si>
  <si>
    <t>920-00109-10000</t>
  </si>
  <si>
    <t>920-00109-20000</t>
  </si>
  <si>
    <t>920-01378-10000</t>
  </si>
  <si>
    <t>920-01378-20000</t>
  </si>
  <si>
    <t>920-00599-10000</t>
  </si>
  <si>
    <t>920-00599-20000</t>
  </si>
  <si>
    <t>930-10854-00002</t>
  </si>
  <si>
    <t>930-10854-00003</t>
  </si>
  <si>
    <t>930-10854-00004</t>
  </si>
  <si>
    <t>910-01801</t>
  </si>
  <si>
    <t>910-01800</t>
  </si>
  <si>
    <t>910-01802</t>
  </si>
  <si>
    <t>910-00125</t>
  </si>
  <si>
    <t>910-00120</t>
  </si>
  <si>
    <t>910-00118</t>
  </si>
  <si>
    <t>910-00117</t>
  </si>
  <si>
    <t>910-00512</t>
  </si>
  <si>
    <t>910-01975</t>
  </si>
  <si>
    <t>910-00217</t>
  </si>
  <si>
    <t>910-10151</t>
  </si>
  <si>
    <t>910-10149</t>
  </si>
  <si>
    <t>910-00152</t>
  </si>
  <si>
    <t>910-00153</t>
  </si>
  <si>
    <t>910-10150</t>
  </si>
  <si>
    <t>910-00126</t>
  </si>
  <si>
    <t>920-01963-00001</t>
  </si>
  <si>
    <t>920-02240-00001</t>
  </si>
  <si>
    <t>920-02270-00001</t>
  </si>
  <si>
    <t>920-02277-00001</t>
  </si>
  <si>
    <t>920-02276-00001</t>
  </si>
  <si>
    <t>910-10216</t>
  </si>
  <si>
    <t>910-00215</t>
  </si>
  <si>
    <t>910-00200</t>
  </si>
  <si>
    <t>910-00203</t>
  </si>
  <si>
    <t>910-00209</t>
  </si>
  <si>
    <t>910-00133</t>
  </si>
  <si>
    <t>910-00135</t>
  </si>
  <si>
    <t>910-00212</t>
  </si>
  <si>
    <t>910-10138</t>
  </si>
  <si>
    <t>910-00213</t>
  </si>
  <si>
    <t>910-10129</t>
  </si>
  <si>
    <t>910-01201</t>
  </si>
  <si>
    <t>910-00204</t>
  </si>
  <si>
    <t>910-00210</t>
  </si>
  <si>
    <t>910-10139</t>
  </si>
  <si>
    <t>910-00214</t>
  </si>
  <si>
    <t>910-10130</t>
  </si>
  <si>
    <t>910-00202</t>
  </si>
  <si>
    <t>910-00208</t>
  </si>
  <si>
    <t>910-00211</t>
  </si>
  <si>
    <t>910-00218</t>
  </si>
  <si>
    <t>930-00857-00001</t>
  </si>
  <si>
    <t>930-00857-00002</t>
  </si>
  <si>
    <t>930-00857-00003</t>
  </si>
  <si>
    <t>920-00300-10000</t>
  </si>
  <si>
    <t>920-01885-20002</t>
  </si>
  <si>
    <t>920-01885-20022</t>
  </si>
  <si>
    <t>920-01885-20001</t>
  </si>
  <si>
    <t>920-02256-20002</t>
  </si>
  <si>
    <t>920-02260-10002</t>
  </si>
  <si>
    <t>920-02260-20002</t>
  </si>
  <si>
    <t>920-01884-20001</t>
  </si>
  <si>
    <t>920-00300-20000</t>
  </si>
  <si>
    <t>920-00558-10000</t>
  </si>
  <si>
    <t>920-00558-20000</t>
  </si>
  <si>
    <t>920-00560-10000</t>
  </si>
  <si>
    <t>920-00560-20000</t>
  </si>
  <si>
    <t>920-00562-10000</t>
  </si>
  <si>
    <t>920-00562-20000</t>
  </si>
  <si>
    <t>920-00564-10000</t>
  </si>
  <si>
    <t>920-00564-20000</t>
  </si>
  <si>
    <t>930-00156-00001</t>
  </si>
  <si>
    <t>930-00156-00002</t>
  </si>
  <si>
    <t>930-00157-00001</t>
  </si>
  <si>
    <t>930-00157-00002</t>
  </si>
  <si>
    <t>930-00158-00001</t>
  </si>
  <si>
    <t>930-00158-00002</t>
  </si>
  <si>
    <t>930-00159-00001</t>
  </si>
  <si>
    <t>930-00159-00002</t>
  </si>
  <si>
    <t>930-01389-00001</t>
  </si>
  <si>
    <t>930-01389</t>
  </si>
  <si>
    <t>930-01389-00002</t>
  </si>
  <si>
    <t>930-01392-00001</t>
  </si>
  <si>
    <t>930-01392</t>
  </si>
  <si>
    <t>930-01392-00002</t>
  </si>
  <si>
    <t>930-00160-00002</t>
  </si>
  <si>
    <t>930-00160-00001</t>
  </si>
  <si>
    <t>930-00161-00001</t>
  </si>
  <si>
    <t>930-00161-00002</t>
  </si>
  <si>
    <t>930-10855-00001</t>
  </si>
  <si>
    <t>930-10855-00002</t>
  </si>
  <si>
    <t>930-10855-00003</t>
  </si>
  <si>
    <t>930-00856-00001</t>
  </si>
  <si>
    <t>930-00856-00002</t>
  </si>
  <si>
    <t>930-00856-00003</t>
  </si>
  <si>
    <t>910-01970</t>
  </si>
  <si>
    <t>910-01972</t>
  </si>
  <si>
    <t>910-00800</t>
  </si>
  <si>
    <t>910-11934</t>
  </si>
  <si>
    <t>910-01935</t>
  </si>
  <si>
    <t>910-01931</t>
  </si>
  <si>
    <t>910-11936</t>
  </si>
  <si>
    <t>910-01969</t>
  </si>
  <si>
    <t>910-01933</t>
  </si>
  <si>
    <t>910-01932</t>
  </si>
  <si>
    <t>910-01930</t>
  </si>
  <si>
    <t>910-02267</t>
  </si>
  <si>
    <t>910-11941</t>
  </si>
  <si>
    <t>910-01942</t>
  </si>
  <si>
    <t>910-01937</t>
  </si>
  <si>
    <t>910-11940</t>
  </si>
  <si>
    <t>910-11939</t>
  </si>
  <si>
    <t>910-01938</t>
  </si>
  <si>
    <t>920-01817-10000</t>
  </si>
  <si>
    <t>920-01817-20000</t>
  </si>
  <si>
    <t>920-01821-10000</t>
  </si>
  <si>
    <t>920-01821-20000</t>
  </si>
  <si>
    <t>920-01823-10000</t>
  </si>
  <si>
    <t>920-01823-20000</t>
  </si>
  <si>
    <t>920-01819-10000</t>
  </si>
  <si>
    <t>920-01819-20000</t>
  </si>
  <si>
    <t>920-01809-10000</t>
  </si>
  <si>
    <t>920-01809-20000</t>
  </si>
  <si>
    <t>920-01811-10000</t>
  </si>
  <si>
    <t>920-01811-20000</t>
  </si>
  <si>
    <t>920-01813-10000</t>
  </si>
  <si>
    <t>920-01813-20000</t>
  </si>
  <si>
    <t>920-01815-10000</t>
  </si>
  <si>
    <t>920-01815-20000</t>
  </si>
  <si>
    <t>920-01833-10000</t>
  </si>
  <si>
    <t>920-01833-20000</t>
  </si>
  <si>
    <t>920-01829-10000</t>
  </si>
  <si>
    <t>920-01829-20000</t>
  </si>
  <si>
    <t>920-01831-10000</t>
  </si>
  <si>
    <t>920-01831-20000</t>
  </si>
  <si>
    <t>910-00482</t>
  </si>
  <si>
    <t>910-00146</t>
  </si>
  <si>
    <t>910-00147</t>
  </si>
  <si>
    <t>910-00148</t>
  </si>
  <si>
    <t>920-00983-10000</t>
  </si>
  <si>
    <t>920-00983-20000</t>
  </si>
  <si>
    <t>920-00985-10000</t>
  </si>
  <si>
    <t>920-00985-20000</t>
  </si>
  <si>
    <t>910-10208</t>
  </si>
  <si>
    <t>920-00987-10000</t>
  </si>
  <si>
    <t>920-00987-20000</t>
  </si>
  <si>
    <t>920-00989-10000</t>
  </si>
  <si>
    <t>920-00989-20000</t>
  </si>
  <si>
    <t>920-00991-10000</t>
  </si>
  <si>
    <t>920-00991-20000</t>
  </si>
  <si>
    <t>920-00993-10000</t>
  </si>
  <si>
    <t>920-00993-20000</t>
  </si>
  <si>
    <t>910-10209</t>
  </si>
  <si>
    <t>920-00995-10000</t>
  </si>
  <si>
    <t>920-00995-20000</t>
  </si>
  <si>
    <t>920-00997-10000</t>
  </si>
  <si>
    <t>920-00997-20000</t>
  </si>
  <si>
    <t>920-00999-10000</t>
  </si>
  <si>
    <t>920-00999-20000</t>
  </si>
  <si>
    <t>920-01001-10000</t>
  </si>
  <si>
    <t>920-01001-20000</t>
  </si>
  <si>
    <t>930-00002-00001</t>
  </si>
  <si>
    <t>930-00002-00002</t>
  </si>
  <si>
    <t>930-00002-00003</t>
  </si>
  <si>
    <t>930-00002-00004</t>
  </si>
  <si>
    <t>930-00002-00005</t>
  </si>
  <si>
    <t>930-00002-00008</t>
  </si>
  <si>
    <t>930-00003-00001</t>
  </si>
  <si>
    <t>930-00003-00002</t>
  </si>
  <si>
    <t>930-00003-00003</t>
  </si>
  <si>
    <t>930-00003-00004</t>
  </si>
  <si>
    <t>930-00003-00011</t>
  </si>
  <si>
    <t>930-00003-00012</t>
  </si>
  <si>
    <t>930-00003-00013</t>
  </si>
  <si>
    <t>930-00003-00014</t>
  </si>
  <si>
    <t>930-00003-00005</t>
  </si>
  <si>
    <t>930-00003-00008</t>
  </si>
  <si>
    <t>930-00003-00015</t>
  </si>
  <si>
    <t>930-00003-00016</t>
  </si>
  <si>
    <t>930-00004-00001</t>
  </si>
  <si>
    <t>930-00004-00002</t>
  </si>
  <si>
    <t>930-00004-00003</t>
  </si>
  <si>
    <t>930-00004-00004</t>
  </si>
  <si>
    <t>930-00004-00011</t>
  </si>
  <si>
    <t>930-00004-00012</t>
  </si>
  <si>
    <t>930-00004-00013</t>
  </si>
  <si>
    <t>930-00004-00014</t>
  </si>
  <si>
    <t>930-00004-00005</t>
  </si>
  <si>
    <t>930-00004-00008</t>
  </si>
  <si>
    <t>930-00004-00015</t>
  </si>
  <si>
    <t>930-00004-00018</t>
  </si>
  <si>
    <t>910-00275</t>
  </si>
  <si>
    <t>930-00908-00001</t>
  </si>
  <si>
    <t>930-00908-00002</t>
  </si>
  <si>
    <t>930-00908-00003</t>
  </si>
  <si>
    <t>930-00908-00004</t>
  </si>
  <si>
    <t>930-00908-00005</t>
  </si>
  <si>
    <t>930-00908-00006</t>
  </si>
  <si>
    <t>930-00908-00007</t>
  </si>
  <si>
    <t>930-00908-00008</t>
  </si>
  <si>
    <t>930-00908-00009</t>
  </si>
  <si>
    <t>930-00908-00010</t>
  </si>
  <si>
    <t>930-00908-00011</t>
  </si>
  <si>
    <t>930-00908-00012</t>
  </si>
  <si>
    <t>930-00908</t>
  </si>
  <si>
    <t>930-00908-00025</t>
  </si>
  <si>
    <t>930-00908-00028</t>
  </si>
  <si>
    <t>930-00908-00031</t>
  </si>
  <si>
    <t>930-00908-00034</t>
  </si>
  <si>
    <t>930-00908-00037</t>
  </si>
  <si>
    <t>930-00908-00040</t>
  </si>
  <si>
    <t>930-00911-00001</t>
  </si>
  <si>
    <t>930-00911-00002</t>
  </si>
  <si>
    <t>930-00911-00003</t>
  </si>
  <si>
    <t>930-00911-00004</t>
  </si>
  <si>
    <t>930-00911-00005</t>
  </si>
  <si>
    <t>930-00911-00006</t>
  </si>
  <si>
    <t>930-00911-00007</t>
  </si>
  <si>
    <t>930-00911-00008</t>
  </si>
  <si>
    <t>930-00911-00009</t>
  </si>
  <si>
    <t>930-00911-00010</t>
  </si>
  <si>
    <t>930-00911-00011</t>
  </si>
  <si>
    <t>930-00911-00012</t>
  </si>
  <si>
    <t>930-00911</t>
  </si>
  <si>
    <t>930-00911-00025</t>
  </si>
  <si>
    <t>930-00911-00028</t>
  </si>
  <si>
    <t>930-00911-00031</t>
  </si>
  <si>
    <t>930-00911-00034</t>
  </si>
  <si>
    <t>930-00911-00037</t>
  </si>
  <si>
    <t>930-00911-00040</t>
  </si>
  <si>
    <t>930-00910-00001</t>
  </si>
  <si>
    <t>930-00910-00002</t>
  </si>
  <si>
    <t>930-00910-00003</t>
  </si>
  <si>
    <t>930-00910-00004</t>
  </si>
  <si>
    <t>930-00910-00005</t>
  </si>
  <si>
    <t>930-00910-00006</t>
  </si>
  <si>
    <t>930-00910-00007</t>
  </si>
  <si>
    <t>930-00910-00008</t>
  </si>
  <si>
    <t>930-00910-00009</t>
  </si>
  <si>
    <t>930-00910-00010</t>
  </si>
  <si>
    <t>930-00910-00011</t>
  </si>
  <si>
    <t>930-00910-00012</t>
  </si>
  <si>
    <t>930-00910</t>
  </si>
  <si>
    <t>930-00910-00025</t>
  </si>
  <si>
    <t>930-00910-00028</t>
  </si>
  <si>
    <t>930-00910-00031</t>
  </si>
  <si>
    <t>930-00910-00034</t>
  </si>
  <si>
    <t>930-00910-00037</t>
  </si>
  <si>
    <t>930-00910-00040</t>
  </si>
  <si>
    <t>930-00912-00001</t>
  </si>
  <si>
    <t>930-00912-00002</t>
  </si>
  <si>
    <t>930-00912-00003</t>
  </si>
  <si>
    <t>930-00912-00004</t>
  </si>
  <si>
    <t>930-00912-00005</t>
  </si>
  <si>
    <t>930-00912-00006</t>
  </si>
  <si>
    <t>930-00912-00007</t>
  </si>
  <si>
    <t>930-00912-00008</t>
  </si>
  <si>
    <t>930-00912-00009</t>
  </si>
  <si>
    <t>930-00912-00010</t>
  </si>
  <si>
    <t>930-00912-00011</t>
  </si>
  <si>
    <t>930-00912-00012</t>
  </si>
  <si>
    <t>930-00912</t>
  </si>
  <si>
    <t>930-00912-00025</t>
  </si>
  <si>
    <t>930-00912-00028</t>
  </si>
  <si>
    <t>930-00912-00031</t>
  </si>
  <si>
    <t>930-00912-00034</t>
  </si>
  <si>
    <t>930-00912-00037</t>
  </si>
  <si>
    <t>930-00912-00040</t>
  </si>
  <si>
    <t>930-00907-00001</t>
  </si>
  <si>
    <t>930-00907-00002</t>
  </si>
  <si>
    <t>930-00907-00003</t>
  </si>
  <si>
    <t>930-00907-00004</t>
  </si>
  <si>
    <t>930-00907-00005</t>
  </si>
  <si>
    <t>930-00907-00006</t>
  </si>
  <si>
    <t>930-00907</t>
  </si>
  <si>
    <t>930-00907-00007</t>
  </si>
  <si>
    <t>930-00907-00010</t>
  </si>
  <si>
    <t>930-00907-00013</t>
  </si>
  <si>
    <t>930-10886-00003</t>
  </si>
  <si>
    <t>930-10886</t>
  </si>
  <si>
    <t>930-10886-00004</t>
  </si>
  <si>
    <t>930-10886-00005</t>
  </si>
  <si>
    <t>930-00855-00001</t>
  </si>
  <si>
    <t>930-00855</t>
  </si>
  <si>
    <t>930-00855-00002</t>
  </si>
  <si>
    <t>930-00855-00003</t>
  </si>
  <si>
    <t>930-00854-00001</t>
  </si>
  <si>
    <t>930-00854</t>
  </si>
  <si>
    <t>930-00854-00002</t>
  </si>
  <si>
    <t>930-00854-00003</t>
  </si>
  <si>
    <t>930-00852-00001</t>
  </si>
  <si>
    <t>930-00852</t>
  </si>
  <si>
    <t>930-00852-00002</t>
  </si>
  <si>
    <t>930-00852-00003</t>
  </si>
  <si>
    <t>930-00851-00001</t>
  </si>
  <si>
    <t>930-00851</t>
  </si>
  <si>
    <t>930-00851-00002</t>
  </si>
  <si>
    <t>930-00851-00003</t>
  </si>
  <si>
    <t>930-00850-00001</t>
  </si>
  <si>
    <t>930-00850</t>
  </si>
  <si>
    <t>930-00850-00002</t>
  </si>
  <si>
    <t>930-00850-00003</t>
  </si>
  <si>
    <t>930-00904-00001</t>
  </si>
  <si>
    <t>930-00904</t>
  </si>
  <si>
    <t>930-00904-00002</t>
  </si>
  <si>
    <t>930-00904-00003</t>
  </si>
  <si>
    <t>930-00903-00001</t>
  </si>
  <si>
    <t>930-00903</t>
  </si>
  <si>
    <t>930-00903-00002</t>
  </si>
  <si>
    <t>930-00903-00003</t>
  </si>
  <si>
    <t>930-00902-00001</t>
  </si>
  <si>
    <t>930-00902</t>
  </si>
  <si>
    <t>930-00902-00002</t>
  </si>
  <si>
    <t>930-00902-00003</t>
  </si>
  <si>
    <t>930-00901-00001</t>
  </si>
  <si>
    <t>930-00901</t>
  </si>
  <si>
    <t>930-00901-00002</t>
  </si>
  <si>
    <t>930-00901-00003</t>
  </si>
  <si>
    <t>930-00900-00001</t>
  </si>
  <si>
    <t>930-00900</t>
  </si>
  <si>
    <t>930-00900-00002</t>
  </si>
  <si>
    <t>930-00900-00003</t>
  </si>
  <si>
    <t>930-10899-00001</t>
  </si>
  <si>
    <t>930-10899</t>
  </si>
  <si>
    <t>930-10899-00002</t>
  </si>
  <si>
    <t>930-10899-00003</t>
  </si>
  <si>
    <t>930-01489-00003</t>
  </si>
  <si>
    <t>930-00220-00001</t>
  </si>
  <si>
    <t>930-00220-00002</t>
  </si>
  <si>
    <t>930-00220-00003</t>
  </si>
  <si>
    <t>930-00221-00001</t>
  </si>
  <si>
    <t>930-00221-00002</t>
  </si>
  <si>
    <t>930-00221-00003</t>
  </si>
  <si>
    <t>930-00543-00001</t>
  </si>
  <si>
    <t>930-00543-00002</t>
  </si>
  <si>
    <t>930-00543-00003</t>
  </si>
  <si>
    <t>930-00430-00003</t>
  </si>
  <si>
    <t>930-00431-00001</t>
  </si>
  <si>
    <t>930-00431-00002</t>
  </si>
  <si>
    <t>930-00431-00003</t>
  </si>
  <si>
    <t>930-00432-00001</t>
  </si>
  <si>
    <t>930-00432-00002</t>
  </si>
  <si>
    <t>930-00432-00003</t>
  </si>
  <si>
    <t>930-01183-00001</t>
  </si>
  <si>
    <t>930-01183-00002</t>
  </si>
  <si>
    <t>930-01183-00003</t>
  </si>
  <si>
    <t>930-00884-00001</t>
  </si>
  <si>
    <t>930-00884-00002</t>
  </si>
  <si>
    <t>930-00885-00001</t>
  </si>
  <si>
    <t>930-00885-00002</t>
  </si>
  <si>
    <t>930-00884</t>
  </si>
  <si>
    <t>930-00885</t>
  </si>
  <si>
    <t>930-00884-00003</t>
  </si>
  <si>
    <t>930-00884-00004</t>
  </si>
  <si>
    <t>930-00884-00005</t>
  </si>
  <si>
    <t>930-00885-00003</t>
  </si>
  <si>
    <t>930-00885-00004</t>
  </si>
  <si>
    <t>930-00885-00005</t>
  </si>
  <si>
    <t>930-00883-00001</t>
  </si>
  <si>
    <t>930-00883</t>
  </si>
  <si>
    <t>930-00883-00002</t>
  </si>
  <si>
    <t>930-00883-00003</t>
  </si>
  <si>
    <t>930-00883-00004</t>
  </si>
  <si>
    <t>930-00883-00005</t>
  </si>
  <si>
    <t>930-01204-00001</t>
  </si>
  <si>
    <t>930-01204-00002</t>
  </si>
  <si>
    <t>930-01206-00001</t>
  </si>
  <si>
    <t>930-01206-00002</t>
  </si>
  <si>
    <t>930-01208-00001</t>
  </si>
  <si>
    <t>930-01208-00002</t>
  </si>
  <si>
    <t>930-01210-00001</t>
  </si>
  <si>
    <t>930-01211-00001</t>
  </si>
  <si>
    <t>930-01211-00002</t>
  </si>
  <si>
    <t>930-01213-00001</t>
  </si>
  <si>
    <t>930-01213-00002</t>
  </si>
  <si>
    <t>930-01215-00001</t>
  </si>
  <si>
    <t>930-01215-00002</t>
  </si>
  <si>
    <t>930-01217-00001</t>
  </si>
  <si>
    <t>930-01217-00002</t>
  </si>
  <si>
    <t>930-01219-00001</t>
  </si>
  <si>
    <t>930-01219-00002</t>
  </si>
  <si>
    <t>930-01221-00001</t>
  </si>
  <si>
    <t>930-01221-00002</t>
  </si>
  <si>
    <t>930-01223-00001</t>
  </si>
  <si>
    <t>930-01223-00002</t>
  </si>
  <si>
    <t>930-01225-00001</t>
  </si>
  <si>
    <t>930-01225-00002</t>
  </si>
  <si>
    <t>910-00068</t>
  </si>
  <si>
    <t>910-00077</t>
  </si>
  <si>
    <t>930-00683-00001</t>
  </si>
  <si>
    <t>930-00683-00003</t>
  </si>
  <si>
    <t>930-00683-00004</t>
  </si>
  <si>
    <t>930-00683-00002</t>
  </si>
  <si>
    <t>930-00687-00001</t>
  </si>
  <si>
    <t>930-00687-00003</t>
  </si>
  <si>
    <t>930-00687-00004</t>
  </si>
  <si>
    <t>930-00687-00002</t>
  </si>
  <si>
    <t>920-01632-10000</t>
  </si>
  <si>
    <t>920-01632-20000</t>
  </si>
  <si>
    <t>920-01634-10000</t>
  </si>
  <si>
    <t>920-01634-20000</t>
  </si>
  <si>
    <t>930-01741-00001</t>
  </si>
  <si>
    <t>930-01741-00002</t>
  </si>
  <si>
    <t>930-00005-00012</t>
  </si>
  <si>
    <t>930-01743-00001</t>
  </si>
  <si>
    <t>930-01743-00002</t>
  </si>
  <si>
    <t>930-01747-00001</t>
  </si>
  <si>
    <t>930-01747-00003</t>
  </si>
  <si>
    <t>930-01747-00002</t>
  </si>
  <si>
    <t>930-01751-00001</t>
  </si>
  <si>
    <t>930-01751-00003</t>
  </si>
  <si>
    <t>930-01751-00002</t>
  </si>
  <si>
    <t>930-01745-00001</t>
  </si>
  <si>
    <t>930-01745-00002</t>
  </si>
  <si>
    <t>930-00005-00024</t>
  </si>
  <si>
    <t>930-00005-00025</t>
  </si>
  <si>
    <t>930-00005-00026</t>
  </si>
  <si>
    <t>930-00005-00027</t>
  </si>
  <si>
    <t>930-00005-00028</t>
  </si>
  <si>
    <t>930-00005-00029</t>
  </si>
  <si>
    <t>930-00005-00030</t>
  </si>
  <si>
    <t>930-00005-00031</t>
  </si>
  <si>
    <t>930-00005-00032</t>
  </si>
  <si>
    <t>930-00005-00033</t>
  </si>
  <si>
    <t>930-00005-00034</t>
  </si>
  <si>
    <t>930-00005-00035</t>
  </si>
  <si>
    <t>930-00005-00036</t>
  </si>
  <si>
    <t>930-00005-00037</t>
  </si>
  <si>
    <t>930-00005-00038</t>
  </si>
  <si>
    <t>930-00005-00039</t>
  </si>
  <si>
    <t>930-00005-00040</t>
  </si>
  <si>
    <t>930-00005-00041</t>
  </si>
  <si>
    <t>930-00005-00042</t>
  </si>
  <si>
    <t>930-00005-00004</t>
  </si>
  <si>
    <t>930-00005-00045</t>
  </si>
  <si>
    <t>930-00005-00046</t>
  </si>
  <si>
    <t>930-00005-00047</t>
  </si>
  <si>
    <t>930-00005-00048</t>
  </si>
  <si>
    <t>930-00005-00049</t>
  </si>
  <si>
    <t>930-00005-00050</t>
  </si>
  <si>
    <t>930-00005-00051</t>
  </si>
  <si>
    <t>930-00005-00052</t>
  </si>
  <si>
    <t>910-00601</t>
  </si>
  <si>
    <t>910-00602</t>
  </si>
  <si>
    <t>920-00659-00001</t>
  </si>
  <si>
    <t>920-00660-00001</t>
  </si>
  <si>
    <t>920-00661-00001</t>
  </si>
  <si>
    <t>910-00674</t>
  </si>
  <si>
    <t>920-00662-00001</t>
  </si>
  <si>
    <t>920-00635-10000</t>
  </si>
  <si>
    <t>920-00675-10000</t>
  </si>
  <si>
    <t>920-00675-20000</t>
  </si>
  <si>
    <t>920-00635-20000</t>
  </si>
  <si>
    <t>930-00637-00001</t>
  </si>
  <si>
    <t>930-00637-00003</t>
  </si>
  <si>
    <t>930-00637-00004</t>
  </si>
  <si>
    <t>930-00637-00002</t>
  </si>
  <si>
    <t>930-00641-00001</t>
  </si>
  <si>
    <t>930-00641-00003</t>
  </si>
  <si>
    <t>930-00641-00004</t>
  </si>
  <si>
    <t>930-00641-00002</t>
  </si>
  <si>
    <t>920-00677-10000</t>
  </si>
  <si>
    <t>920-00677-20000</t>
  </si>
  <si>
    <t>920-00679-10000</t>
  </si>
  <si>
    <t>920-00679-20000</t>
  </si>
  <si>
    <t>920-00681-10000</t>
  </si>
  <si>
    <t>920-00681-20000</t>
  </si>
  <si>
    <t>911.2278.900</t>
  </si>
  <si>
    <t>920-02278-00001</t>
  </si>
  <si>
    <t>920-00043-10000</t>
  </si>
  <si>
    <t>920-00043-20000</t>
  </si>
  <si>
    <t>920-00037-10000</t>
  </si>
  <si>
    <t>920-00037-20000</t>
  </si>
  <si>
    <t>920-00042-10000</t>
  </si>
  <si>
    <t>920-00042-20000</t>
  </si>
  <si>
    <t>910-00663</t>
  </si>
  <si>
    <t>910-00665</t>
  </si>
  <si>
    <t>920-01736-00001</t>
  </si>
  <si>
    <t>920-01737-00001</t>
  </si>
  <si>
    <t>910-00149</t>
  </si>
  <si>
    <t>910-01227</t>
  </si>
  <si>
    <t>910-01228</t>
  </si>
  <si>
    <t>910-00603</t>
  </si>
  <si>
    <t>910-00605</t>
  </si>
  <si>
    <t>920-00410-00001</t>
  </si>
  <si>
    <t>910-01808</t>
  </si>
  <si>
    <t>910-01839</t>
  </si>
  <si>
    <t>910-01840</t>
  </si>
  <si>
    <t>910-01841</t>
  </si>
  <si>
    <t>920-00296-10000</t>
  </si>
  <si>
    <t>920-00296-20000</t>
  </si>
  <si>
    <t>920-00297-10000</t>
  </si>
  <si>
    <t>920-00297-20000</t>
  </si>
  <si>
    <t>920-00904-10000</t>
  </si>
  <si>
    <t>920-00904-20000</t>
  </si>
  <si>
    <t>920-00921-10000</t>
  </si>
  <si>
    <t>920-00921-20000</t>
  </si>
  <si>
    <t>920-00647-10000</t>
  </si>
  <si>
    <t>920-00647-20000</t>
  </si>
  <si>
    <t>920-00923-10000</t>
  </si>
  <si>
    <t>920-00923-20000</t>
  </si>
  <si>
    <t>920-00131-00001</t>
  </si>
  <si>
    <t>920-01968-00001</t>
  </si>
  <si>
    <t>920-01899-00001</t>
  </si>
  <si>
    <t>920-01996-00001</t>
  </si>
  <si>
    <t>920-01978-00001</t>
  </si>
  <si>
    <t>910-00089</t>
  </si>
  <si>
    <t>910-01859</t>
  </si>
  <si>
    <t>920-01897-00001</t>
  </si>
  <si>
    <t>920-01869-00001</t>
  </si>
  <si>
    <t>920-00485-10000</t>
  </si>
  <si>
    <t>920-00485-20000</t>
  </si>
  <si>
    <t>920-00493-10000</t>
  </si>
  <si>
    <t>920-00493-20000</t>
  </si>
  <si>
    <t>920-00487-10000</t>
  </si>
  <si>
    <t>920-00487-20000</t>
  </si>
  <si>
    <t>920-00498-10000</t>
  </si>
  <si>
    <t>910-00794</t>
  </si>
  <si>
    <t>920-00498-20000</t>
  </si>
  <si>
    <t>920-00499-10000</t>
  </si>
  <si>
    <t>920-00499-20000</t>
  </si>
  <si>
    <t>920-00520-10000</t>
  </si>
  <si>
    <t>920-00520-20000</t>
  </si>
  <si>
    <t>920-00500-10000</t>
  </si>
  <si>
    <t>920-00500-20000</t>
  </si>
  <si>
    <t>920-10116-10000</t>
  </si>
  <si>
    <t>920-10116-20000</t>
  </si>
  <si>
    <t>910-01858</t>
  </si>
  <si>
    <t>920-00510-10000</t>
  </si>
  <si>
    <t>920-00510-20000</t>
  </si>
  <si>
    <t>920-00511-10000</t>
  </si>
  <si>
    <t>920-00511-20000</t>
  </si>
  <si>
    <t>910-00521</t>
  </si>
  <si>
    <t>920-01967-00001</t>
  </si>
  <si>
    <t>920-01987-00001</t>
  </si>
  <si>
    <t>910-00607</t>
  </si>
  <si>
    <t>910-00005</t>
  </si>
  <si>
    <t>920-01888-00001</t>
  </si>
  <si>
    <t>920-00962-10000</t>
  </si>
  <si>
    <t>910-01229</t>
  </si>
  <si>
    <t>910-01230</t>
  </si>
  <si>
    <t>910-01231</t>
  </si>
  <si>
    <t>920-00962-20000</t>
  </si>
  <si>
    <t>920-00004-00001</t>
  </si>
  <si>
    <t>920-00649-00001</t>
  </si>
  <si>
    <t>920-00650-00001</t>
  </si>
  <si>
    <t>920-02274-00001</t>
  </si>
  <si>
    <t>910-00609</t>
  </si>
  <si>
    <t>910-00610</t>
  </si>
  <si>
    <t>920-01232-00001</t>
  </si>
  <si>
    <t>920-01232-00003</t>
  </si>
  <si>
    <t>920-00823-00001</t>
  </si>
  <si>
    <t>920-00078-00001</t>
  </si>
  <si>
    <t>920-00218-00001</t>
  </si>
  <si>
    <t>920-00069-00001</t>
  </si>
  <si>
    <t>920-00217-00001</t>
  </si>
  <si>
    <t>910-00216</t>
  </si>
  <si>
    <t>910-00220</t>
  </si>
  <si>
    <t>920-00085-00001</t>
  </si>
  <si>
    <t>920-00219-00001</t>
  </si>
  <si>
    <t>910-01846</t>
  </si>
  <si>
    <t>920-01847-00001</t>
  </si>
  <si>
    <t>910-01845</t>
  </si>
  <si>
    <t>910-01844</t>
  </si>
  <si>
    <t>920-00714-00001</t>
  </si>
  <si>
    <t>920-00825-00001</t>
  </si>
  <si>
    <t>910-00861</t>
  </si>
  <si>
    <t>910-00969</t>
  </si>
  <si>
    <t>910-02264</t>
  </si>
  <si>
    <t>920-01234-30000</t>
  </si>
  <si>
    <t>920-01234-10000</t>
  </si>
  <si>
    <t>910-01236</t>
  </si>
  <si>
    <t>910-01237</t>
  </si>
  <si>
    <t>920-01238-30000</t>
  </si>
  <si>
    <t>920-01238-10000</t>
  </si>
  <si>
    <t>920-01241-30000</t>
  </si>
  <si>
    <t>920-01241-10000</t>
  </si>
  <si>
    <t>930-00890-00001</t>
  </si>
  <si>
    <t>930-00890-00002</t>
  </si>
  <si>
    <t>930-00887-00003</t>
  </si>
  <si>
    <t>930-00887-00001</t>
  </si>
  <si>
    <t>930-00887-00007</t>
  </si>
  <si>
    <t>930-00887-00005</t>
  </si>
  <si>
    <t>930-00890-00003</t>
  </si>
  <si>
    <t>930-00890-00004</t>
  </si>
  <si>
    <t>930-00887-00011</t>
  </si>
  <si>
    <t>930-00887-00009</t>
  </si>
  <si>
    <t>930-00889-00001</t>
  </si>
  <si>
    <t>930-00889-00002</t>
  </si>
  <si>
    <t>930-00889-00004</t>
  </si>
  <si>
    <t>930-00889-00003</t>
  </si>
  <si>
    <t>930-00889-00005</t>
  </si>
  <si>
    <t>930-00889-00006</t>
  </si>
  <si>
    <t>930-00889-00008</t>
  </si>
  <si>
    <t>930-00889-00007</t>
  </si>
  <si>
    <t>930-00891-00001</t>
  </si>
  <si>
    <t>930-00891-00003</t>
  </si>
  <si>
    <t>930-00891-00005</t>
  </si>
  <si>
    <t>930-00886-00001</t>
  </si>
  <si>
    <t>930-00898-00001</t>
  </si>
  <si>
    <t>930-00898-00002</t>
  </si>
  <si>
    <t>930-00898-00003</t>
  </si>
  <si>
    <t>930-00898</t>
  </si>
  <si>
    <t>930-00906-00001</t>
  </si>
  <si>
    <t>930-10906-00001</t>
  </si>
  <si>
    <t>930-00906-00003</t>
  </si>
  <si>
    <t>930-10906-00002</t>
  </si>
  <si>
    <t>930-10906-00003</t>
  </si>
  <si>
    <t>930-00906-00002</t>
  </si>
  <si>
    <t>930-00906-00004</t>
  </si>
  <si>
    <t>930-10906-00004</t>
  </si>
  <si>
    <t>930-00906-00005</t>
  </si>
  <si>
    <t>930-10906</t>
  </si>
  <si>
    <t>930-00906</t>
  </si>
  <si>
    <t>920-00651-00001</t>
  </si>
  <si>
    <t>920-00652-00001</t>
  </si>
  <si>
    <t>920-00653-00001</t>
  </si>
  <si>
    <t>920-00654-00001</t>
  </si>
  <si>
    <t>920-00655-00001</t>
  </si>
  <si>
    <t>920-00656-00001</t>
  </si>
  <si>
    <t>920-00657-00001</t>
  </si>
  <si>
    <t>920-00658-00001</t>
  </si>
  <si>
    <t>920-01293-30000</t>
  </si>
  <si>
    <t>920-01293-10000</t>
  </si>
  <si>
    <t>930-00892-00001</t>
  </si>
  <si>
    <t>930-00892-00002</t>
  </si>
  <si>
    <t>910-01297</t>
  </si>
  <si>
    <t>910-00085</t>
  </si>
  <si>
    <t>930-00893-00001</t>
  </si>
  <si>
    <t>910-01299</t>
  </si>
  <si>
    <t>920-01300-30000</t>
  </si>
  <si>
    <t>920-01300-10000</t>
  </si>
  <si>
    <t>920-01302-30000</t>
  </si>
  <si>
    <t>920-01302-10000</t>
  </si>
  <si>
    <t>930-01304-00001</t>
  </si>
  <si>
    <t>930-01304-00002</t>
  </si>
  <si>
    <t>910-00462</t>
  </si>
  <si>
    <t>910-10200</t>
  </si>
  <si>
    <t>910-00201</t>
  </si>
  <si>
    <t>910-10046</t>
  </si>
  <si>
    <t>910-00053</t>
  </si>
  <si>
    <t>910-00099</t>
  </si>
  <si>
    <t>910-10100</t>
  </si>
  <si>
    <t>910-10101</t>
  </si>
  <si>
    <t>910-10040</t>
  </si>
  <si>
    <t>910-10042</t>
  </si>
  <si>
    <t>910-10102</t>
  </si>
  <si>
    <t>910-10103</t>
  </si>
  <si>
    <t>910-10104</t>
  </si>
  <si>
    <t>910-00095</t>
  </si>
  <si>
    <t>910-10122</t>
  </si>
  <si>
    <t>910-10120</t>
  </si>
  <si>
    <t>910-10121</t>
  </si>
  <si>
    <t>910-00018</t>
  </si>
  <si>
    <t>910-00021</t>
  </si>
  <si>
    <t>910-10106</t>
  </si>
  <si>
    <t>910-10107</t>
  </si>
  <si>
    <t>910-10108</t>
  </si>
  <si>
    <t>910-10109</t>
  </si>
  <si>
    <t>910-00039</t>
  </si>
  <si>
    <t>910-00119</t>
  </si>
  <si>
    <t>910-00032</t>
  </si>
  <si>
    <t>910-00033</t>
  </si>
  <si>
    <t>910-10110</t>
  </si>
  <si>
    <t>910-00111</t>
  </si>
  <si>
    <t>920-00112-10000</t>
  </si>
  <si>
    <t>920-00112-20000</t>
  </si>
  <si>
    <t>920-10114-10000</t>
  </si>
  <si>
    <t>920-10114-20000</t>
  </si>
  <si>
    <t>910-00071</t>
  </si>
  <si>
    <t>910-00863</t>
  </si>
  <si>
    <t>920-00645-10000</t>
  </si>
  <si>
    <t>920-00645-20000</t>
  </si>
  <si>
    <t>910-01880</t>
  </si>
  <si>
    <t>910-00474</t>
  </si>
  <si>
    <t>910-00014</t>
  </si>
  <si>
    <t>920-00010-00001</t>
  </si>
  <si>
    <t>910-10334</t>
  </si>
  <si>
    <t>910-00407</t>
  </si>
  <si>
    <t>910-00323</t>
  </si>
  <si>
    <t>910-00340</t>
  </si>
  <si>
    <t>910-00330</t>
  </si>
  <si>
    <t>910-10332</t>
  </si>
  <si>
    <t>910-00331</t>
  </si>
  <si>
    <t>920-00341-00001</t>
  </si>
  <si>
    <t>920-00308-00001</t>
  </si>
  <si>
    <t>920-00310-00001</t>
  </si>
  <si>
    <t>920-00315-00001</t>
  </si>
  <si>
    <t>930-00311-00001</t>
  </si>
  <si>
    <t>920-00309-00001</t>
  </si>
  <si>
    <t>920-00443-00001</t>
  </si>
  <si>
    <t>910-01995</t>
  </si>
  <si>
    <t>910-00437</t>
  </si>
  <si>
    <t>910-00440</t>
  </si>
  <si>
    <t>910-00441</t>
  </si>
  <si>
    <t>910-10355</t>
  </si>
  <si>
    <t>910-00326</t>
  </si>
  <si>
    <t>910-00329</t>
  </si>
  <si>
    <t>930-00300-00001</t>
  </si>
  <si>
    <t>930-00278-00001</t>
  </si>
  <si>
    <t>930-00301-00001</t>
  </si>
  <si>
    <t>910-00325</t>
  </si>
  <si>
    <t>910-00324</t>
  </si>
  <si>
    <t>910-00327</t>
  </si>
  <si>
    <t>910-00328</t>
  </si>
  <si>
    <t>920-00318-00001</t>
  </si>
  <si>
    <t>920-00316-00001</t>
  </si>
  <si>
    <t>910-00444</t>
  </si>
  <si>
    <t>910-00040</t>
  </si>
  <si>
    <t>910-10088</t>
  </si>
  <si>
    <t>920-00039-00001</t>
  </si>
  <si>
    <t>920-00087-00001</t>
  </si>
  <si>
    <t>920-00400-00001</t>
  </si>
  <si>
    <t>920-00396-00001</t>
  </si>
  <si>
    <t>920-00395-00001</t>
  </si>
  <si>
    <t>920-00450-00001</t>
  </si>
  <si>
    <t>920-00452-00001</t>
  </si>
  <si>
    <t>920-00399-00001</t>
  </si>
  <si>
    <t>920-00448-00001</t>
  </si>
  <si>
    <t>920-00447-00001</t>
  </si>
  <si>
    <t>920-00451-00001</t>
  </si>
  <si>
    <t>920-00453-00001</t>
  </si>
  <si>
    <t>920-00449-00001</t>
  </si>
  <si>
    <t>920-00093-00001</t>
  </si>
  <si>
    <t>920-00091-00001</t>
  </si>
  <si>
    <t>920-00092-00001</t>
  </si>
  <si>
    <t>920-00426-00001</t>
  </si>
  <si>
    <t>920-00427-00001</t>
  </si>
  <si>
    <t>920-00478-00001</t>
  </si>
  <si>
    <t>920-00479-00001</t>
  </si>
  <si>
    <t>910-01306</t>
  </si>
  <si>
    <t>910-01307</t>
  </si>
  <si>
    <t>920-02272-00001</t>
  </si>
  <si>
    <t>920-02273-00001</t>
  </si>
  <si>
    <t>910-01870</t>
  </si>
  <si>
    <t>920-01882-00001</t>
  </si>
  <si>
    <t>920-00566-10000</t>
  </si>
  <si>
    <t>920-00566-20000</t>
  </si>
  <si>
    <t>920-00568-10000</t>
  </si>
  <si>
    <t>920-00568-20000</t>
  </si>
  <si>
    <t>910-00578</t>
  </si>
  <si>
    <t>910-00580</t>
  </si>
  <si>
    <t>920-01308-10000</t>
  </si>
  <si>
    <t>920-01308-20000</t>
  </si>
  <si>
    <t>930-00574-00001</t>
  </si>
  <si>
    <t>930-00574-00003</t>
  </si>
  <si>
    <t>930-00574-00002</t>
  </si>
  <si>
    <t>930-00574-00004</t>
  </si>
  <si>
    <t>920-01310-10000</t>
  </si>
  <si>
    <t>920-01310-20000</t>
  </si>
  <si>
    <t>920-01312-10000</t>
  </si>
  <si>
    <t>920-01312-20000</t>
  </si>
  <si>
    <t>920-01314-10000</t>
  </si>
  <si>
    <t>920-01314-20000</t>
  </si>
  <si>
    <t>930-00570-00001</t>
  </si>
  <si>
    <t>930-00571-00003</t>
  </si>
  <si>
    <t>930-00572-00002</t>
  </si>
  <si>
    <t>930-00573-00004</t>
  </si>
  <si>
    <t>930-01316-00001</t>
  </si>
  <si>
    <t>930-01316-00002</t>
  </si>
  <si>
    <t>920-00611-10000</t>
  </si>
  <si>
    <t>920-00611-20000</t>
  </si>
  <si>
    <t>920-00613-10000</t>
  </si>
  <si>
    <t>920-00613-20000</t>
  </si>
  <si>
    <t>920-00615-10000</t>
  </si>
  <si>
    <t>920-00615-20000</t>
  </si>
  <si>
    <t>920-00617-10000</t>
  </si>
  <si>
    <t>920-00617-20000</t>
  </si>
  <si>
    <t>920-01318-10000</t>
  </si>
  <si>
    <t>920-01318-20000</t>
  </si>
  <si>
    <t>920-00619-10000</t>
  </si>
  <si>
    <t>920-00619-20000</t>
  </si>
  <si>
    <t>920-01320-10000</t>
  </si>
  <si>
    <t>920-01320-20000</t>
  </si>
  <si>
    <t>920-01322-10000</t>
  </si>
  <si>
    <t>920-01322-20000</t>
  </si>
  <si>
    <t>920-01324-10000</t>
  </si>
  <si>
    <t>920-01324-20000</t>
  </si>
  <si>
    <t>920-00621-10000</t>
  </si>
  <si>
    <t>920-00621-20000</t>
  </si>
  <si>
    <t>920-00623-10000</t>
  </si>
  <si>
    <t>920-00623-20000</t>
  </si>
  <si>
    <t>920-00625-10000</t>
  </si>
  <si>
    <t>920-00625-20000</t>
  </si>
  <si>
    <t>920-01326-10000</t>
  </si>
  <si>
    <t>920-01326-20000</t>
  </si>
  <si>
    <t>920-01328-10000</t>
  </si>
  <si>
    <t>920-01328-20000</t>
  </si>
  <si>
    <t>920-00627-10000</t>
  </si>
  <si>
    <t>920-00627-20000</t>
  </si>
  <si>
    <t>910-01877</t>
  </si>
  <si>
    <t>910-01936</t>
  </si>
  <si>
    <t>910-00130</t>
  </si>
  <si>
    <t>910-01981</t>
  </si>
  <si>
    <t>910-02624</t>
  </si>
  <si>
    <t>920-00582-10000</t>
  </si>
  <si>
    <t>920-00584-10000</t>
  </si>
  <si>
    <t>920-00584-20000</t>
  </si>
  <si>
    <t>920-00582-20000</t>
  </si>
  <si>
    <t>920-00629-10000</t>
  </si>
  <si>
    <t>920-00629-20000</t>
  </si>
  <si>
    <t>910-00087</t>
  </si>
  <si>
    <t>910-00086</t>
  </si>
  <si>
    <t>910-10294</t>
  </si>
  <si>
    <t>910-10293</t>
  </si>
  <si>
    <t>910-00266</t>
  </si>
  <si>
    <t>910-10279</t>
  </si>
  <si>
    <t>910-00252</t>
  </si>
  <si>
    <t>910-00251</t>
  </si>
  <si>
    <t>910-10263</t>
  </si>
  <si>
    <t>910-10283</t>
  </si>
  <si>
    <t>910-10282</t>
  </si>
  <si>
    <t>910-10359</t>
  </si>
  <si>
    <t>910-00297</t>
  </si>
  <si>
    <t>910-00245</t>
  </si>
  <si>
    <t>910-10295</t>
  </si>
  <si>
    <t>920-00423-00001</t>
  </si>
  <si>
    <t>910-00299</t>
  </si>
  <si>
    <t>910-00419</t>
  </si>
  <si>
    <t>910-00422</t>
  </si>
  <si>
    <t>920-00385-00001</t>
  </si>
  <si>
    <t>920-00408-00001</t>
  </si>
  <si>
    <t>910-00404</t>
  </si>
  <si>
    <t>920-01989-00001</t>
  </si>
  <si>
    <t>920-00417-00001</t>
  </si>
  <si>
    <t>920-00416-00001</t>
  </si>
  <si>
    <t>930-00267-00001</t>
  </si>
  <si>
    <t>930-00281-00001</t>
  </si>
  <si>
    <t>910-00376</t>
  </si>
  <si>
    <t>910-00336</t>
  </si>
  <si>
    <t>910-00247</t>
  </si>
  <si>
    <t>920-00384-00001</t>
  </si>
  <si>
    <t>910-10358</t>
  </si>
  <si>
    <t>920-00386-00001</t>
  </si>
  <si>
    <t>920-00409-00001</t>
  </si>
  <si>
    <t>910-00375</t>
  </si>
  <si>
    <t>910-10262</t>
  </si>
  <si>
    <t>910-00254</t>
  </si>
  <si>
    <t>910-00253</t>
  </si>
  <si>
    <t>920-01948-00001</t>
  </si>
  <si>
    <t>920-01949-00001</t>
  </si>
  <si>
    <t>920-01946-00001</t>
  </si>
  <si>
    <t>920-01947-00001</t>
  </si>
  <si>
    <t>920-01984-00001</t>
  </si>
  <si>
    <t>920-01954-00001</t>
  </si>
  <si>
    <t>920-01982-00001</t>
  </si>
  <si>
    <t>920-01956-00001</t>
  </si>
  <si>
    <t>920-01985-00001</t>
  </si>
  <si>
    <t>920-01955-00001</t>
  </si>
  <si>
    <t>920-01983-00001</t>
  </si>
  <si>
    <t>920-01957-00001</t>
  </si>
  <si>
    <t>920-01993-00001</t>
  </si>
  <si>
    <t>920-01991-00001</t>
  </si>
  <si>
    <t>920-01992-00001</t>
  </si>
  <si>
    <t>920-01986-00001</t>
  </si>
  <si>
    <t>930-01330-00001</t>
  </si>
  <si>
    <t>930-01330-00002</t>
  </si>
  <si>
    <t>930-01332-00001</t>
  </si>
  <si>
    <t>930-01332-00002</t>
  </si>
  <si>
    <t>930-01334-00001</t>
  </si>
  <si>
    <t>930-01334-00002</t>
  </si>
  <si>
    <t>930-01336-00001</t>
  </si>
  <si>
    <t>930-01336-00002</t>
  </si>
  <si>
    <t>930-00896-00001</t>
  </si>
  <si>
    <t>930-00896-00003</t>
  </si>
  <si>
    <t>930-00896-00004</t>
  </si>
  <si>
    <t>930-00896-00005</t>
  </si>
  <si>
    <t>930-00897-00001</t>
  </si>
  <si>
    <t>930-00897-00005</t>
  </si>
  <si>
    <t>930-00897-00007</t>
  </si>
  <si>
    <t>930-00897-00009</t>
  </si>
  <si>
    <t>920-01902-00001</t>
  </si>
  <si>
    <t>910-00050</t>
  </si>
  <si>
    <t>Legacy Part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</si>
</sst>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
    <numFmt numFmtId="166" formatCode="0.0"/>
    <numFmt numFmtId="167" formatCode="&quot;$&quot;#,##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0"/>
      <name val="Calibri"/>
      <family val="2"/>
      <scheme val="minor"/>
    </font>
    <font>
      <sz val="12"/>
      <name val="Calibri"/>
      <family val="2"/>
      <scheme val="minor"/>
    </font>
    <font>
      <sz val="10"/>
      <color rgb="FFFF0000"/>
      <name val="Calibri"/>
      <family val="2"/>
      <scheme val="minor"/>
    </font>
    <font>
      <sz val="10"/>
      <name val="Calibri"/>
      <family val="2"/>
    </font>
    <font>
      <sz val="10"/>
      <color theme="1"/>
      <name val="Calibri"/>
      <family val="2"/>
      <scheme val="minor"/>
    </font>
    <font>
      <b/>
      <sz val="10"/>
      <name val="Calibri"/>
      <family val="2"/>
      <scheme val="minor"/>
    </font>
    <font>
      <sz val="10"/>
      <color rgb="FF000000"/>
      <name val="Calibri"/>
      <family val="2"/>
    </font>
    <font>
      <sz val="8"/>
      <name val="Arial"/>
      <family val="2"/>
    </font>
    <font>
      <u/>
      <sz val="10"/>
      <color theme="10"/>
      <name val="Calibri"/>
      <family val="2"/>
      <scheme val="minor"/>
    </font>
    <font>
      <sz val="11"/>
      <color rgb="FF000000"/>
      <name val="Calibri"/>
      <family val="2"/>
    </font>
    <font>
      <sz val="10"/>
      <color theme="10"/>
      <name val="Calibri"/>
      <family val="2"/>
      <scheme val="minor"/>
    </font>
  </fonts>
  <fills count="2">
    <fill>
      <patternFill patternType="none"/>
    </fill>
    <fill>
      <patternFill patternType="gray125"/>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indexed="64"/>
      </right>
      <top/>
      <bottom/>
      <diagonal/>
    </border>
  </borders>
  <cellStyleXfs count="8">
    <xf numFmtId="0" fontId="0" fillId="0" borderId="0"/>
    <xf numFmtId="0" fontId="3" fillId="0" borderId="0"/>
    <xf numFmtId="0" fontId="2"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cellStyleXfs>
  <cellXfs count="73">
    <xf numFmtId="0" fontId="0" fillId="0" borderId="0" xfId="0"/>
    <xf numFmtId="0" fontId="7" fillId="0" borderId="0" xfId="0" applyFont="1" applyAlignment="1">
      <alignment wrapText="1"/>
    </xf>
    <xf numFmtId="49" fontId="7" fillId="0" borderId="0" xfId="0" applyNumberFormat="1" applyFont="1" applyAlignment="1">
      <alignment wrapText="1"/>
    </xf>
    <xf numFmtId="2" fontId="7" fillId="0" borderId="0" xfId="0" applyNumberFormat="1" applyFont="1" applyAlignment="1">
      <alignment horizontal="left" wrapText="1"/>
    </xf>
    <xf numFmtId="0" fontId="7" fillId="0" borderId="0" xfId="0" applyFont="1" applyAlignment="1">
      <alignment horizontal="left" wrapText="1"/>
    </xf>
    <xf numFmtId="164" fontId="7" fillId="0" borderId="0" xfId="0" applyNumberFormat="1" applyFont="1" applyAlignment="1">
      <alignment wrapText="1"/>
    </xf>
    <xf numFmtId="4" fontId="7" fillId="0" borderId="0" xfId="0" applyNumberFormat="1" applyFont="1" applyAlignment="1">
      <alignment wrapText="1"/>
    </xf>
    <xf numFmtId="0" fontId="7" fillId="0" borderId="1" xfId="0" applyFont="1" applyBorder="1" applyAlignment="1">
      <alignment wrapText="1"/>
    </xf>
    <xf numFmtId="4" fontId="7" fillId="0" borderId="1" xfId="0" applyNumberFormat="1" applyFont="1" applyBorder="1" applyAlignment="1">
      <alignment wrapText="1"/>
    </xf>
    <xf numFmtId="2" fontId="7" fillId="0" borderId="1" xfId="0" applyNumberFormat="1" applyFont="1" applyBorder="1" applyAlignment="1">
      <alignment horizontal="left" wrapText="1"/>
    </xf>
    <xf numFmtId="0" fontId="7" fillId="0" borderId="3" xfId="0" applyFont="1" applyBorder="1" applyAlignment="1">
      <alignment wrapText="1"/>
    </xf>
    <xf numFmtId="0" fontId="7" fillId="0" borderId="0" xfId="4" applyFont="1" applyAlignment="1">
      <alignment wrapText="1"/>
    </xf>
    <xf numFmtId="0" fontId="7" fillId="0" borderId="2" xfId="0" applyFont="1" applyBorder="1" applyAlignment="1">
      <alignment wrapText="1"/>
    </xf>
    <xf numFmtId="2" fontId="7" fillId="0" borderId="2" xfId="0" applyNumberFormat="1" applyFont="1" applyBorder="1" applyAlignment="1">
      <alignment horizontal="left" wrapText="1"/>
    </xf>
    <xf numFmtId="0" fontId="7" fillId="0" borderId="4" xfId="0" applyFont="1" applyBorder="1" applyAlignment="1">
      <alignment wrapText="1"/>
    </xf>
    <xf numFmtId="49" fontId="7" fillId="0" borderId="1" xfId="0" quotePrefix="1" applyNumberFormat="1" applyFont="1" applyBorder="1" applyAlignment="1">
      <alignment wrapText="1"/>
    </xf>
    <xf numFmtId="0" fontId="8" fillId="0" borderId="0" xfId="0" applyFont="1" applyAlignment="1">
      <alignment horizontal="left" wrapText="1"/>
    </xf>
    <xf numFmtId="0" fontId="8" fillId="0" borderId="0" xfId="0" applyFont="1" applyAlignment="1">
      <alignment wrapText="1"/>
    </xf>
    <xf numFmtId="49" fontId="8" fillId="0" borderId="0" xfId="0" applyNumberFormat="1" applyFont="1" applyAlignment="1">
      <alignment wrapText="1"/>
    </xf>
    <xf numFmtId="0" fontId="10" fillId="0" borderId="0" xfId="0" applyFont="1"/>
    <xf numFmtId="165" fontId="7" fillId="0" borderId="0" xfId="0" applyNumberFormat="1" applyFont="1" applyAlignment="1">
      <alignment wrapText="1"/>
    </xf>
    <xf numFmtId="49" fontId="7" fillId="0" borderId="2" xfId="0" quotePrefix="1" applyNumberFormat="1" applyFont="1" applyBorder="1" applyAlignment="1">
      <alignment wrapText="1"/>
    </xf>
    <xf numFmtId="4" fontId="7" fillId="0" borderId="2" xfId="0" applyNumberFormat="1" applyFont="1" applyBorder="1" applyAlignment="1">
      <alignment wrapText="1"/>
    </xf>
    <xf numFmtId="166" fontId="7" fillId="0" borderId="0" xfId="0" applyNumberFormat="1" applyFont="1" applyAlignment="1">
      <alignment horizontal="left" wrapText="1"/>
    </xf>
    <xf numFmtId="166" fontId="7" fillId="0" borderId="1" xfId="0" applyNumberFormat="1" applyFont="1" applyBorder="1" applyAlignment="1">
      <alignment horizontal="left" wrapText="1"/>
    </xf>
    <xf numFmtId="166" fontId="7" fillId="0" borderId="2" xfId="0" applyNumberFormat="1" applyFont="1" applyBorder="1" applyAlignment="1">
      <alignment horizontal="left" wrapText="1"/>
    </xf>
    <xf numFmtId="0" fontId="11" fillId="0" borderId="1" xfId="0" applyFont="1" applyBorder="1" applyAlignment="1">
      <alignment wrapText="1"/>
    </xf>
    <xf numFmtId="4" fontId="7" fillId="0" borderId="1" xfId="0" applyNumberFormat="1" applyFont="1" applyBorder="1" applyAlignment="1">
      <alignment horizontal="right" wrapText="1"/>
    </xf>
    <xf numFmtId="0" fontId="12" fillId="0" borderId="0" xfId="0" applyFont="1" applyAlignment="1">
      <alignment wrapText="1"/>
    </xf>
    <xf numFmtId="2" fontId="8" fillId="0" borderId="0" xfId="0" applyNumberFormat="1" applyFont="1" applyAlignment="1">
      <alignment horizontal="left" wrapText="1"/>
    </xf>
    <xf numFmtId="0" fontId="7" fillId="0" borderId="0" xfId="4" applyFont="1" applyFill="1" applyAlignment="1">
      <alignment wrapText="1"/>
    </xf>
    <xf numFmtId="4" fontId="7" fillId="0" borderId="0" xfId="0" applyNumberFormat="1" applyFont="1" applyAlignment="1">
      <alignment horizontal="right" wrapText="1"/>
    </xf>
    <xf numFmtId="2" fontId="7" fillId="0" borderId="0" xfId="0" applyNumberFormat="1" applyFont="1" applyAlignment="1">
      <alignment wrapText="1"/>
    </xf>
    <xf numFmtId="49" fontId="7" fillId="0" borderId="0" xfId="0" quotePrefix="1" applyNumberFormat="1" applyFont="1" applyAlignment="1">
      <alignmen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0" xfId="0" applyFont="1" applyAlignment="1">
      <alignment vertical="top" wrapText="1"/>
    </xf>
    <xf numFmtId="0" fontId="7" fillId="0" borderId="1" xfId="0" applyFont="1" applyBorder="1" applyAlignment="1">
      <alignment vertical="top" wrapText="1"/>
    </xf>
    <xf numFmtId="4" fontId="7" fillId="0" borderId="2" xfId="0" applyNumberFormat="1" applyFont="1" applyBorder="1" applyAlignment="1">
      <alignment horizontal="right" wrapText="1"/>
    </xf>
    <xf numFmtId="49" fontId="11" fillId="0" borderId="0" xfId="0" applyNumberFormat="1" applyFont="1" applyAlignment="1">
      <alignment wrapText="1"/>
    </xf>
    <xf numFmtId="0" fontId="11" fillId="0" borderId="0" xfId="0" applyFont="1" applyAlignment="1">
      <alignment wrapText="1"/>
    </xf>
    <xf numFmtId="49" fontId="11" fillId="0" borderId="1" xfId="0" applyNumberFormat="1" applyFont="1" applyBorder="1" applyAlignment="1">
      <alignment wrapText="1"/>
    </xf>
    <xf numFmtId="49" fontId="11" fillId="0" borderId="2" xfId="0" applyNumberFormat="1" applyFont="1" applyBorder="1" applyAlignment="1">
      <alignment wrapText="1"/>
    </xf>
    <xf numFmtId="49" fontId="11" fillId="0" borderId="0" xfId="0" quotePrefix="1" applyNumberFormat="1" applyFont="1" applyAlignment="1">
      <alignment wrapText="1"/>
    </xf>
    <xf numFmtId="0" fontId="11" fillId="0" borderId="2" xfId="0" applyFont="1" applyBorder="1" applyAlignment="1">
      <alignment wrapText="1"/>
    </xf>
    <xf numFmtId="0" fontId="11" fillId="0" borderId="0" xfId="0" quotePrefix="1" applyFont="1" applyAlignment="1">
      <alignment wrapText="1"/>
    </xf>
    <xf numFmtId="4" fontId="7" fillId="0" borderId="1" xfId="7" applyNumberFormat="1" applyFont="1" applyFill="1" applyBorder="1" applyAlignment="1">
      <alignment wrapText="1"/>
    </xf>
    <xf numFmtId="0" fontId="11" fillId="0" borderId="0" xfId="4" applyFont="1" applyFill="1" applyAlignment="1">
      <alignment wrapText="1"/>
    </xf>
    <xf numFmtId="1" fontId="7" fillId="0" borderId="0" xfId="0" applyNumberFormat="1" applyFont="1" applyAlignment="1">
      <alignment wrapText="1"/>
    </xf>
    <xf numFmtId="0" fontId="7" fillId="0" borderId="0" xfId="0" applyFont="1" applyAlignment="1">
      <alignment horizontal="right" wrapText="1"/>
    </xf>
    <xf numFmtId="0" fontId="7" fillId="0" borderId="0" xfId="0" quotePrefix="1" applyFont="1" applyAlignment="1">
      <alignment wrapText="1"/>
    </xf>
    <xf numFmtId="0" fontId="13" fillId="0" borderId="0" xfId="0" applyFont="1"/>
    <xf numFmtId="49" fontId="7" fillId="0" borderId="1" xfId="0" applyNumberFormat="1" applyFont="1" applyBorder="1" applyAlignment="1">
      <alignment wrapText="1"/>
    </xf>
    <xf numFmtId="49" fontId="11" fillId="0" borderId="1" xfId="0" quotePrefix="1" applyNumberFormat="1" applyFont="1" applyBorder="1" applyAlignment="1">
      <alignment wrapText="1"/>
    </xf>
    <xf numFmtId="0" fontId="7" fillId="0" borderId="0" xfId="0" applyFont="1"/>
    <xf numFmtId="0" fontId="7" fillId="0" borderId="0" xfId="4" applyFont="1" applyBorder="1" applyAlignment="1">
      <alignment wrapText="1"/>
    </xf>
    <xf numFmtId="0" fontId="16" fillId="0" borderId="0" xfId="0" applyFont="1" applyAlignment="1">
      <alignment wrapText="1"/>
    </xf>
    <xf numFmtId="0" fontId="7" fillId="0" borderId="5" xfId="0" applyFont="1" applyBorder="1" applyAlignment="1">
      <alignment wrapText="1"/>
    </xf>
    <xf numFmtId="0" fontId="17" fillId="0" borderId="0" xfId="4" applyFont="1" applyAlignment="1">
      <alignment wrapText="1"/>
    </xf>
    <xf numFmtId="0" fontId="15" fillId="0" borderId="0" xfId="4" applyFont="1" applyAlignment="1">
      <alignment wrapText="1"/>
    </xf>
    <xf numFmtId="0" fontId="15" fillId="0" borderId="0" xfId="4" applyFont="1" applyBorder="1" applyAlignment="1">
      <alignment wrapText="1"/>
    </xf>
    <xf numFmtId="164" fontId="8" fillId="0" borderId="0" xfId="0" applyNumberFormat="1" applyFont="1" applyAlignment="1">
      <alignment wrapText="1"/>
    </xf>
    <xf numFmtId="167" fontId="8" fillId="0" borderId="0" xfId="0" applyNumberFormat="1" applyFont="1" applyAlignment="1">
      <alignment wrapText="1"/>
    </xf>
    <xf numFmtId="167" fontId="7" fillId="0" borderId="0" xfId="0" applyNumberFormat="1" applyFont="1" applyAlignment="1">
      <alignment wrapText="1"/>
    </xf>
    <xf numFmtId="0" fontId="11" fillId="0" borderId="0" xfId="0" applyFont="1"/>
    <xf numFmtId="0" fontId="7" fillId="0" borderId="2" xfId="0" applyFont="1" applyBorder="1" applyAlignment="1">
      <alignment vertical="top" wrapText="1"/>
    </xf>
    <xf numFmtId="0" fontId="12" fillId="0" borderId="4" xfId="0" applyFont="1" applyBorder="1" applyAlignment="1">
      <alignment wrapText="1"/>
    </xf>
    <xf numFmtId="4" fontId="7" fillId="0" borderId="0" xfId="0" applyNumberFormat="1" applyFont="1"/>
    <xf numFmtId="4" fontId="7" fillId="0" borderId="2" xfId="7" applyNumberFormat="1" applyFont="1" applyFill="1" applyBorder="1" applyAlignment="1">
      <alignment wrapText="1"/>
    </xf>
    <xf numFmtId="49" fontId="7" fillId="0" borderId="2" xfId="0" applyNumberFormat="1" applyFont="1" applyBorder="1" applyAlignment="1">
      <alignment wrapText="1"/>
    </xf>
    <xf numFmtId="0" fontId="9" fillId="0" borderId="0" xfId="0" applyFont="1" applyAlignment="1">
      <alignment wrapText="1"/>
    </xf>
    <xf numFmtId="4" fontId="7" fillId="0" borderId="0" xfId="7" applyNumberFormat="1" applyFont="1" applyFill="1" applyBorder="1" applyAlignment="1">
      <alignment wrapText="1"/>
    </xf>
    <xf numFmtId="0" fontId="7" fillId="0" borderId="0" xfId="0" applyFont="1" applyAlignment="1">
      <alignment horizontal="left"/>
    </xf>
  </cellXfs>
  <cellStyles count="8">
    <cellStyle name="Comma" xfId="7" builtinId="3"/>
    <cellStyle name="Followed Hyperlink" xfId="6" builtinId="9" hidden="1"/>
    <cellStyle name="Followed Hyperlink" xfId="5" builtinId="9" hidden="1"/>
    <cellStyle name="Hyperlink" xfId="4" builtinId="8"/>
    <cellStyle name="Normal" xfId="0" builtinId="0"/>
    <cellStyle name="Normal 2" xfId="1" xr:uid="{00000000-0005-0000-0000-000004000000}"/>
    <cellStyle name="Normal 2 2" xfId="3" xr:uid="{00000000-0005-0000-0000-000005000000}"/>
    <cellStyle name="Normal 3" xfId="2" xr:uid="{00000000-0005-0000-0000-000006000000}"/>
  </cellStyles>
  <dxfs count="8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numFmt numFmtId="167" formatCode="&quot;$&quot;#,##0.00"/>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numFmt numFmtId="164" formatCode="mm/dd/yy;@"/>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2"/>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2" formatCode="0.00"/>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outline="0">
        <left style="thin">
          <color theme="0"/>
        </left>
      </border>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theme="0"/>
        </right>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theme="0"/>
        </right>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vertAlign val="baseline"/>
        <sz val="1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6" formatCode="0.0"/>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2" formatCode="0.00"/>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strike val="0"/>
        <outline val="0"/>
        <shadow val="0"/>
        <u val="none"/>
        <vertAlign val="baseline"/>
        <sz val="1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fill>
        <patternFill patternType="none">
          <fgColor rgb="FF000000"/>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vertAlign val="baseline"/>
        <sz val="10"/>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4" formatCode="#,##0.00"/>
      <fill>
        <patternFill patternType="solid">
          <fgColor indexed="64"/>
          <bgColor rgb="FFFFFF0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64" formatCode="mm/dd/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758E2DD-A24B-48E9-B627-F543A2FC151C}" name="Table131112" displayName="Table131112" ref="A1:AR17" totalsRowShown="0" headerRowDxfId="828" dataDxfId="827">
  <autoFilter ref="A1:AR17" xr:uid="{02AD998F-3CB1-4A21-99C4-2640F5C7A1E3}"/>
  <sortState xmlns:xlrd2="http://schemas.microsoft.com/office/spreadsheetml/2017/richdata2" ref="A2:AR17">
    <sortCondition ref="D17"/>
  </sortState>
  <tableColumns count="44">
    <tableColumn id="1" xr3:uid="{ED9B3D15-0C91-4A54-BDDE-C482ECA31EE4}" name="Manufacturer" dataDxfId="826">
      <calculatedColumnFormula>Company</calculatedColumnFormula>
    </tableColumn>
    <tableColumn id="2" xr3:uid="{B3A04115-819E-4004-8CF8-35BB50BA90D6}" name="Price Sheet Date - Last Updated" dataDxfId="825">
      <calculatedColumnFormula>Effectivity_Date</calculatedColumnFormula>
    </tableColumn>
    <tableColumn id="3" xr3:uid="{1AA4F9B5-97FF-4075-A57A-5683FB7BAD76}" name="Part Number" dataDxfId="824"/>
    <tableColumn id="4" xr3:uid="{DF2DFC1D-104C-4776-9ABE-0AEF612DF251}" name="Short Description" dataDxfId="823"/>
    <tableColumn id="5" xr3:uid="{0EFDBFC1-73CD-41CE-A64D-6A1344D343B0}" name="Unit of Measure" dataDxfId="822"/>
    <tableColumn id="6" xr3:uid="{1FE279CA-43FF-464D-8189-8D599AF0F8E7}" name="US MSRP" dataDxfId="821"/>
    <tableColumn id="10" xr3:uid="{79285D41-30B3-434B-A211-B35029D7629E}" name="Legacy Part Number" dataDxfId="820"/>
    <tableColumn id="11" xr3:uid="{E601532D-326F-4C4E-B923-D04BDFDCA3D2}" name="Column3" dataDxfId="819"/>
    <tableColumn id="12" xr3:uid="{E5B18326-AA3D-4BA1-B5B3-458A9AF75E08}" name="Column4" dataDxfId="818"/>
    <tableColumn id="13" xr3:uid="{DF7D223F-3225-4CE6-848E-4CEF00460236}" name="Column5" dataDxfId="817"/>
    <tableColumn id="14" xr3:uid="{F2729B29-53A6-44AA-BCD0-8754878EFEC2}" name="Column6" dataDxfId="816"/>
    <tableColumn id="15" xr3:uid="{DD14DE72-4374-4B07-8A51-E9A75CC86048}" name="Column7" dataDxfId="815"/>
    <tableColumn id="16" xr3:uid="{8BE098FE-21DF-40A1-AA7F-CF7F3B038013}" name="UL/ETL Listed" dataDxfId="814"/>
    <tableColumn id="17" xr3:uid="{CE97D777-AA75-4D26-AC87-C0FD48153F9C}" name="Currency" dataDxfId="813">
      <calculatedColumnFormula>Currency</calculatedColumnFormula>
    </tableColumn>
    <tableColumn id="18" xr3:uid="{145C1FF4-9296-4DF1-817D-BAA2E62F9B02}" name="DIM Weight" dataDxfId="812"/>
    <tableColumn id="19" xr3:uid="{32175864-8547-40A7-AEEC-039D89A7C07F}" name="Weight Unit of Measure" dataDxfId="811">
      <calculatedColumnFormula>WeightUOM</calculatedColumnFormula>
    </tableColumn>
    <tableColumn id="20" xr3:uid="{81BD687B-591C-4AF9-A423-70C7BB93DD66}" name="SKU/UPC" dataDxfId="810"/>
    <tableColumn id="21" xr3:uid="{BFD1C882-7960-4693-B435-13DF8DE41EAA}" name="Model Name" dataDxfId="809">
      <calculatedColumnFormula>Table131112[[#This Row],[Short Description]]</calculatedColumnFormula>
    </tableColumn>
    <tableColumn id="22" xr3:uid="{59F85A77-CC74-4398-92A3-6B07B6879F82}" name="Long Description" dataDxfId="808"/>
    <tableColumn id="23" xr3:uid="{FDACABD9-C189-4434-B1FF-A0C195285D13}" name="Other Description" dataDxfId="807"/>
    <tableColumn id="24" xr3:uid="{3DDEA2D3-B789-4EAC-AF36-1090D1E15E43}" name="Serialized Item" dataDxfId="806"/>
    <tableColumn id="25" xr3:uid="{A4B0640E-16FE-4443-8E51-A1F2B48291D8}" name="Not Available for Sale" dataDxfId="805">
      <calculatedColumnFormula>NotForSale</calculatedColumnFormula>
    </tableColumn>
    <tableColumn id="26" xr3:uid="{1FB2A3A3-D188-4AA4-8F41-32A064D32A72}" name="Item Status" dataDxfId="804">
      <calculatedColumnFormula>ItemStatus</calculatedColumnFormula>
    </tableColumn>
    <tableColumn id="27" xr3:uid="{E3C8C3AC-9153-4EE9-928E-7ACE0C906428}" name="Manufacturer's Category" dataDxfId="803"/>
    <tableColumn id="28" xr3:uid="{F9EC03C2-8704-486A-8353-C62DD3B705D7}" name="Replacement Item Part Number" dataDxfId="802"/>
    <tableColumn id="29" xr3:uid="{1A1CCC70-7AA6-4FCE-9F34-1CA8B1992ED7}" name="Replacement Item Model Name" dataDxfId="801"/>
    <tableColumn id="30" xr3:uid="{94223404-E7DE-4A73-B142-CF8C79437808}" name="Required Accessories" dataDxfId="800"/>
    <tableColumn id="31" xr3:uid="{4EB404A0-6FDA-4913-BBB3-7D21DFBDE244}" name="Optional Accessories" dataDxfId="799"/>
    <tableColumn id="32" xr3:uid="{4DE060BC-E716-41A3-AE06-4B34F5C4362D}" name="MAP (Minimum Advertised Price)" dataDxfId="798">
      <calculatedColumnFormula>Table131112[[#This Row],[US MSRP]]</calculatedColumnFormula>
    </tableColumn>
    <tableColumn id="33" xr3:uid="{C836AE0F-4C12-4953-AD72-0A73257794A9}" name="GSA Cost Price" dataDxfId="797"/>
    <tableColumn id="34" xr3:uid="{07B23208-13DD-4298-B1D1-52CA8D3F6B98}" name="GSA Sell Price" dataDxfId="796"/>
    <tableColumn id="35" xr3:uid="{2B0DC9FD-3C71-4932-913F-06F8C05B2D67}" name="Discount-Off List" dataDxfId="795"/>
    <tableColumn id="36" xr3:uid="{0BF8145C-E540-4D07-980A-4ECC98460C22}" name="Freight Policy" dataDxfId="794"/>
    <tableColumn id="37" xr3:uid="{224D9F75-12EA-4809-AC85-69AB4794F3BB}" name="FOB/Ex-works" dataDxfId="793">
      <calculatedColumnFormula>FOB</calculatedColumnFormula>
    </tableColumn>
    <tableColumn id="38" xr3:uid="{CC3F0CDF-39C6-4931-AFDE-29F36F8EB4E3}" name="Freight Class" dataDxfId="792">
      <calculatedColumnFormula>Freight</calculatedColumnFormula>
    </tableColumn>
    <tableColumn id="39" xr3:uid="{6C7FB8EC-CC25-4862-A730-475973A62747}" name="Drop Ship Y/N?" dataDxfId="791">
      <calculatedColumnFormula>DropShip</calculatedColumnFormula>
    </tableColumn>
    <tableColumn id="40" xr3:uid="{5D5C65F3-401A-427B-BE61-4C7C321294D3}" name="U.S Energy Star Y/N?" dataDxfId="790">
      <calculatedColumnFormula>EnergyStar</calculatedColumnFormula>
    </tableColumn>
    <tableColumn id="41" xr3:uid="{77618A93-2F1B-4343-B952-834C29C52F0B}" name="TAA Compliant Y/N?" dataDxfId="789"/>
    <tableColumn id="42" xr3:uid="{082348B9-1FB3-4971-8599-5A83F4E2CF06}" name="Certificate of Origin" dataDxfId="788"/>
    <tableColumn id="43" xr3:uid="{7AABC079-9D24-4043-ADDD-1647DD59AC2D}" name="URL/Link" dataDxfId="787" dataCellStyle="Hyperlink">
      <calculatedColumnFormula>URL</calculatedColumnFormula>
    </tableColumn>
    <tableColumn id="44" xr3:uid="{FA8CFF39-5933-4FE7-AD20-3696C262B4B3}" name="Manufacturer's Division" dataDxfId="786">
      <calculatedColumnFormula>Table131112[[#This Row],[Manufacturer''s Category]]</calculatedColumnFormula>
    </tableColumn>
    <tableColumn id="45" xr3:uid="{D505ECB1-905C-42F0-8138-7CCC64469C59}" name="InfoComm iQ Category" dataDxfId="785"/>
    <tableColumn id="46" xr3:uid="{5749E812-017A-4888-AADA-1E1FE1222761}" name="InfoComm Member Number" dataDxfId="784">
      <calculatedColumnFormula>InfoComm_Number</calculatedColumnFormula>
    </tableColumn>
    <tableColumn id="47" xr3:uid="{9C8E27EA-5210-4251-B0E9-03001DDC6AFA}" name="Notes" dataDxfId="78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581078A-0136-4BB8-96BD-64AF7CA3DC50}" name="Table16" displayName="Table16" ref="A1:AR25" totalsRowShown="0" headerRowDxfId="414" dataDxfId="413">
  <autoFilter ref="A1:AR25" xr:uid="{3581078A-0136-4BB8-96BD-64AF7CA3DC50}"/>
  <sortState xmlns:xlrd2="http://schemas.microsoft.com/office/spreadsheetml/2017/richdata2" ref="A2:AR25">
    <sortCondition ref="D23:D25"/>
  </sortState>
  <tableColumns count="44">
    <tableColumn id="1" xr3:uid="{96D1FD89-0192-4B11-88FF-E264AE05E723}" name="Manufacturer" dataDxfId="412"/>
    <tableColumn id="2" xr3:uid="{98719491-13C2-4EFE-BA72-A46C5629FD84}" name="Price Sheet Date - Last Updated" dataDxfId="411">
      <calculatedColumnFormula>Effectivity_Date</calculatedColumnFormula>
    </tableColumn>
    <tableColumn id="3" xr3:uid="{7DDCA929-C57E-474A-A72C-AA6AD5768E54}" name="Part Number" dataDxfId="410"/>
    <tableColumn id="4" xr3:uid="{B5F615F6-EEDD-4760-9EFA-6BA11B57DEFB}" name="Short Description" dataDxfId="409"/>
    <tableColumn id="5" xr3:uid="{87CD621C-04BB-4F48-9D19-AFA3CE79FC3A}" name="Unit of Measure" dataDxfId="408"/>
    <tableColumn id="6" xr3:uid="{42A9E0F7-9531-4289-A3F7-71F822AB93C1}" name="US MSRP" dataDxfId="407"/>
    <tableColumn id="10" xr3:uid="{6B4819EB-FCB5-4F1F-A87D-279AC6DE43A6}" name="Legacy Part Number" dataDxfId="406"/>
    <tableColumn id="11" xr3:uid="{DA563E6C-9924-4E4C-AA4C-E06F0BF834D6}" name="Column3" dataDxfId="405"/>
    <tableColumn id="12" xr3:uid="{E9FE8AD8-0BD9-4D83-8FD8-0C04024F19CC}" name="Column4" dataDxfId="404"/>
    <tableColumn id="13" xr3:uid="{A5A15EFA-B298-4A94-BD8A-3E5C36F0F01B}" name="Column5" dataDxfId="403"/>
    <tableColumn id="14" xr3:uid="{66E51BA4-55ED-4E61-AB0F-C57849B7385B}" name="Column6" dataDxfId="402"/>
    <tableColumn id="15" xr3:uid="{78339FF3-DB9D-40C7-95A2-3A70672DFEEB}" name="Column7" dataDxfId="401"/>
    <tableColumn id="16" xr3:uid="{BDC003CD-EE32-43AA-9605-0DC8545B99F0}" name="UL/ETL Listed" dataDxfId="400"/>
    <tableColumn id="17" xr3:uid="{BAF3ACEE-85F1-4134-AD24-17D38229D250}" name="Currency" dataDxfId="399"/>
    <tableColumn id="18" xr3:uid="{4977A1FB-8014-403A-9BC8-5EFABC4878EC}" name="DIM Weight" dataDxfId="398"/>
    <tableColumn id="19" xr3:uid="{248E3C3B-93D0-4C9D-AD2C-460B5FBED439}" name="Weight Unit of Measure" dataDxfId="397"/>
    <tableColumn id="20" xr3:uid="{718D1948-D135-45FD-87E3-0ADD1C951403}" name="SKU/UPC" dataDxfId="396"/>
    <tableColumn id="21" xr3:uid="{3B05DE0D-49BB-4767-84FF-52C8EC59085C}" name="Model Name" dataDxfId="395"/>
    <tableColumn id="22" xr3:uid="{A5823086-4B60-4EA0-9BA0-B21A251325C9}" name="Long Description" dataDxfId="394"/>
    <tableColumn id="23" xr3:uid="{691E0964-3948-44D0-B824-E652BFE92588}" name="Other Description" dataDxfId="393"/>
    <tableColumn id="24" xr3:uid="{74C3156D-DE60-48C8-AB71-2114B71A7118}" name="Serialized Item" dataDxfId="392"/>
    <tableColumn id="25" xr3:uid="{36F067A7-21E6-4534-A6C3-8FDD040AF2A0}" name="Not Available for Sale" dataDxfId="391"/>
    <tableColumn id="26" xr3:uid="{46F93716-CCE5-4292-BABF-C5D5F320789C}" name="Item Status" dataDxfId="390"/>
    <tableColumn id="27" xr3:uid="{7F596E3B-017A-408F-B1E5-3690B6352F6E}" name="Manufacturer's Category" dataDxfId="389"/>
    <tableColumn id="28" xr3:uid="{8EF9669A-65B7-4113-B98A-8BA701B29CCB}" name="Replacement Item Part Number" dataDxfId="388"/>
    <tableColumn id="29" xr3:uid="{8B75C988-C819-433B-8E85-91FDEC98C05A}" name="Replacement Item Model Name" dataDxfId="387"/>
    <tableColumn id="30" xr3:uid="{28AFA647-8F74-4CA2-9013-C5A7DC12F7AB}" name="Required Accessories" dataDxfId="386"/>
    <tableColumn id="31" xr3:uid="{2C88AD97-B43C-4169-BF3E-74F9CE12DCDE}" name="Optional Accessories" dataDxfId="385"/>
    <tableColumn id="32" xr3:uid="{54FD0BF9-1B8A-49C6-A384-0295C635CD24}" name="MAP (Minimum Advertised Price)" dataDxfId="384">
      <calculatedColumnFormula>F2</calculatedColumnFormula>
    </tableColumn>
    <tableColumn id="33" xr3:uid="{019932EF-E8D4-4E5A-AD98-FC47630AF362}" name="GSA Cost Price" dataDxfId="383"/>
    <tableColumn id="34" xr3:uid="{2F0E7045-927E-4B79-A37D-62F2F9A1729F}" name="GSA Sell Price" dataDxfId="382"/>
    <tableColumn id="35" xr3:uid="{49E79842-B94A-43A6-A9FA-07CF5BE37591}" name="Discount-Off List" dataDxfId="381"/>
    <tableColumn id="36" xr3:uid="{582AE8B4-7993-4D84-833E-F5E606498B25}" name="Freight Policy" dataDxfId="380"/>
    <tableColumn id="37" xr3:uid="{3D9FD4A4-2230-4056-AA1D-206DC488870D}" name="FOB/Ex-works" dataDxfId="379"/>
    <tableColumn id="38" xr3:uid="{2C9BC9CC-B0C6-4653-89C7-BBAC1EB3ACA5}" name="Freight Class" dataDxfId="378"/>
    <tableColumn id="39" xr3:uid="{9ECD0A0B-5937-4A1B-BF80-F666F358E108}" name="Drop Ship Y/N?" dataDxfId="377"/>
    <tableColumn id="40" xr3:uid="{8A5070F3-6E65-43A3-A942-CB4E84419D4E}" name="U.S Energy Star Y/N?" dataDxfId="376"/>
    <tableColumn id="41" xr3:uid="{3C8F8126-AE58-4BB7-8A1B-56E52BA3D9FD}" name="TAA Compliant Y/N?" dataDxfId="375"/>
    <tableColumn id="42" xr3:uid="{D92B077F-82C8-4B94-A5FE-6D3B004D87B1}" name="Certificate of Origin" dataDxfId="374"/>
    <tableColumn id="43" xr3:uid="{5E26D398-2212-48FA-BEA3-8F80EBEB3C0C}" name="URL/Link" dataDxfId="373"/>
    <tableColumn id="44" xr3:uid="{11941B56-7611-46F2-B73A-27D8E45D979E}" name="Manufacturer's Division" dataDxfId="372"/>
    <tableColumn id="45" xr3:uid="{1D5547EB-D187-45F3-93C3-487CA91FA305}" name="InfoComm iQ Category" dataDxfId="371"/>
    <tableColumn id="46" xr3:uid="{6B1B3F76-894F-4AF8-BC42-469CE97301D8}" name="InfoComm Member Number" dataDxfId="370"/>
    <tableColumn id="47" xr3:uid="{D1DFE60C-A075-456B-B5CC-646C95DFF216}" name="Notes" dataDxfId="369"/>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609A8E-E286-49DD-84B5-856FB214C88E}" name="Table131113" displayName="Table131113" ref="A1:AR15" totalsRowShown="0" headerRowDxfId="368" dataDxfId="367">
  <autoFilter ref="A1:AR15" xr:uid="{0EFB39A6-85B2-41DB-9ACB-5E59DE3F5063}"/>
  <sortState xmlns:xlrd2="http://schemas.microsoft.com/office/spreadsheetml/2017/richdata2" ref="A2:AR15">
    <sortCondition ref="D14:D15"/>
  </sortState>
  <tableColumns count="44">
    <tableColumn id="1" xr3:uid="{9E2D7CB3-F47D-425D-AD42-34E950517231}" name="Manufacturer" dataDxfId="366">
      <calculatedColumnFormula>Company</calculatedColumnFormula>
    </tableColumn>
    <tableColumn id="2" xr3:uid="{795F25AE-CD63-4378-AA45-8F8482D69B2A}" name="Price Sheet Date - Last Updated" dataDxfId="365">
      <calculatedColumnFormula>Effectivity_Date</calculatedColumnFormula>
    </tableColumn>
    <tableColumn id="3" xr3:uid="{B85A564E-A595-401C-8621-D9B28BE05297}" name="Part Number" dataDxfId="364"/>
    <tableColumn id="4" xr3:uid="{D7048F9A-FE69-4885-B350-D67FD051C427}" name="Short Description" dataDxfId="363"/>
    <tableColumn id="5" xr3:uid="{849A5001-734D-4ED8-B1EC-5B8FB2903E98}" name="Unit of Measure" dataDxfId="362"/>
    <tableColumn id="6" xr3:uid="{B1264B87-7988-4110-8D58-BEE5A43EC894}" name="US MSRP" dataDxfId="361"/>
    <tableColumn id="10" xr3:uid="{F91AB62B-E080-4C26-A2CB-4D1A0EBE0BCD}" name="Legacy Part Number" dataDxfId="360"/>
    <tableColumn id="11" xr3:uid="{40ECBD14-C8BD-4FDD-AA95-D15C97849134}" name="Column3" dataDxfId="359"/>
    <tableColumn id="12" xr3:uid="{473C8095-583E-469A-B724-BA8FCDB4BD92}" name="Column4" dataDxfId="358"/>
    <tableColumn id="13" xr3:uid="{A02C5797-B10B-4AC0-80FD-E6AD3C0C552A}" name="Column5" dataDxfId="357"/>
    <tableColumn id="14" xr3:uid="{BFA92025-34FE-4141-912E-4B5F73513C1A}" name="Column6" dataDxfId="356"/>
    <tableColumn id="15" xr3:uid="{94E33622-C753-4630-82B2-7AA7659FEE79}" name="Column7" dataDxfId="355"/>
    <tableColumn id="16" xr3:uid="{FC5466C7-238E-44AF-A114-A7597BDE42A8}" name="UL/ETL Listed" dataDxfId="354"/>
    <tableColumn id="17" xr3:uid="{94FA7677-5876-4273-A510-5131C1314749}" name="Currency" dataDxfId="353">
      <calculatedColumnFormula>Currency</calculatedColumnFormula>
    </tableColumn>
    <tableColumn id="18" xr3:uid="{D56A73A2-4D4C-4418-AC2F-F51C65E0092E}" name="DIM Weight" dataDxfId="352"/>
    <tableColumn id="19" xr3:uid="{A28469E0-73AB-474A-8C29-902626B6F0CF}" name="Weight Unit of Measure" dataDxfId="351">
      <calculatedColumnFormula>WeightUOM</calculatedColumnFormula>
    </tableColumn>
    <tableColumn id="20" xr3:uid="{AD0757CF-6881-4045-BDB4-9AB87B8FCCF0}" name="SKU/UPC" dataDxfId="350"/>
    <tableColumn id="21" xr3:uid="{0BD1EACE-C925-49C2-A788-114F90E88B7B}" name="Model Name" dataDxfId="349">
      <calculatedColumnFormula>Table131113[[#This Row],[Short Description]]</calculatedColumnFormula>
    </tableColumn>
    <tableColumn id="22" xr3:uid="{D5D0A9B3-AC8C-47D4-A795-C3A018B569A0}" name="Long Description" dataDxfId="348"/>
    <tableColumn id="23" xr3:uid="{52F4099F-F7DE-49CC-8EBA-674DFEE5D77B}" name="Other Description" dataDxfId="347"/>
    <tableColumn id="24" xr3:uid="{9969B528-2544-46A7-80E5-0DEF1FAC77AC}" name="Serialized Item" dataDxfId="346"/>
    <tableColumn id="25" xr3:uid="{C70D92B6-E8CB-4FAF-89B9-88936B217DB7}" name="Not Available for Sale" dataDxfId="345">
      <calculatedColumnFormula>NotForSale</calculatedColumnFormula>
    </tableColumn>
    <tableColumn id="26" xr3:uid="{AB973642-6700-45AC-85EA-F821B0CC3E22}" name="Item Status" dataDxfId="344">
      <calculatedColumnFormula>ItemStatus</calculatedColumnFormula>
    </tableColumn>
    <tableColumn id="27" xr3:uid="{6723548B-0FDC-48B1-A53E-5A2C0E67578E}" name="Manufacturer's Category" dataDxfId="343"/>
    <tableColumn id="28" xr3:uid="{AD9C2368-1413-4080-AE0E-00C3BCA9C587}" name="Replacement Item Part Number" dataDxfId="342"/>
    <tableColumn id="29" xr3:uid="{B2AE4B4B-1102-41FF-BD7B-5278EE05D58C}" name="Replacement Item Model Name" dataDxfId="341"/>
    <tableColumn id="30" xr3:uid="{A200B78F-1D06-41DF-A9AF-DE3EBA8C7137}" name="Required Accessories" dataDxfId="340"/>
    <tableColumn id="31" xr3:uid="{39A98836-182B-4453-A455-4BBD85DDD1A6}" name="Optional Accessories" dataDxfId="339"/>
    <tableColumn id="32" xr3:uid="{2E7BF0A2-EBDA-4BE8-AA65-FC8A3CACFE55}" name="MAP (Minimum Advertised Price)" dataDxfId="338">
      <calculatedColumnFormula>Table131113[[#This Row],[US MSRP]]</calculatedColumnFormula>
    </tableColumn>
    <tableColumn id="33" xr3:uid="{F93043E4-69D6-4D8A-9BD5-CCE436589A6D}" name="GSA Cost Price" dataDxfId="337"/>
    <tableColumn id="34" xr3:uid="{E72465C2-C01E-4342-9F25-0803AE202806}" name="GSA Sell Price" dataDxfId="336"/>
    <tableColumn id="35" xr3:uid="{EE6DB49A-F417-4243-8F5D-208552E478B3}" name="Discount-Off List" dataDxfId="335"/>
    <tableColumn id="36" xr3:uid="{EA77E308-7971-4A33-8B4C-1605AD39958F}" name="Freight Policy" dataDxfId="334"/>
    <tableColumn id="37" xr3:uid="{853EB616-C30E-457F-B7CF-A43642ADF3E3}" name="FOB/Ex-works" dataDxfId="333">
      <calculatedColumnFormula>FOB</calculatedColumnFormula>
    </tableColumn>
    <tableColumn id="38" xr3:uid="{E780DE79-FF26-4B5E-9736-8FB63CB681D2}" name="Freight Class" dataDxfId="332">
      <calculatedColumnFormula>Freight</calculatedColumnFormula>
    </tableColumn>
    <tableColumn id="39" xr3:uid="{E6601036-9637-448A-9F6D-35B39D3D9BD7}" name="Drop Ship Y/N?" dataDxfId="331">
      <calculatedColumnFormula>DropShip</calculatedColumnFormula>
    </tableColumn>
    <tableColumn id="40" xr3:uid="{236FC581-2F1C-4FA5-ACF8-BCD9FAC9C9F5}" name="U.S Energy Star Y/N?" dataDxfId="330">
      <calculatedColumnFormula>EnergyStar</calculatedColumnFormula>
    </tableColumn>
    <tableColumn id="41" xr3:uid="{D9EA3199-D7FC-4A6D-8E15-BD0A2A4D9543}" name="TAA Compliant Y/N?" dataDxfId="329"/>
    <tableColumn id="42" xr3:uid="{17171567-9433-45AE-8604-E898DB4C3813}" name="Certificate of Origin" dataDxfId="328"/>
    <tableColumn id="43" xr3:uid="{3185BE6E-8F0B-4E6A-AD8F-A91DC970B7D5}" name="URL/Link" dataDxfId="327" dataCellStyle="Hyperlink">
      <calculatedColumnFormula>URL</calculatedColumnFormula>
    </tableColumn>
    <tableColumn id="44" xr3:uid="{D2105AF8-515E-4326-8D8B-EBFC21E41389}" name="Manufacturer's Division" dataDxfId="326">
      <calculatedColumnFormula>Table131113[[#This Row],[Manufacturer''s Category]]</calculatedColumnFormula>
    </tableColumn>
    <tableColumn id="45" xr3:uid="{0BD78C27-454E-485B-9A0F-3BD17C1AD432}" name="InfoComm iQ Category" dataDxfId="325"/>
    <tableColumn id="46" xr3:uid="{CB4332DF-6018-4804-99FE-DAEFD2E097CC}" name="InfoComm Member Number" dataDxfId="324">
      <calculatedColumnFormula>InfoComm_Number</calculatedColumnFormula>
    </tableColumn>
    <tableColumn id="47" xr3:uid="{2D152800-3569-4B97-B912-13912CBA8B92}" name="Notes" dataDxfId="323"/>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48D5E5-B77C-43D4-8251-C20DBD847753}" name="Table1311" displayName="Table1311" ref="A1:AR4" totalsRowShown="0" headerRowDxfId="322" dataDxfId="321">
  <autoFilter ref="A1:AR4" xr:uid="{20B57A4E-4F86-432D-BF8F-6126020AAC92}"/>
  <sortState xmlns:xlrd2="http://schemas.microsoft.com/office/spreadsheetml/2017/richdata2" ref="A2:AR3">
    <sortCondition ref="D2"/>
  </sortState>
  <tableColumns count="44">
    <tableColumn id="1" xr3:uid="{B53641C5-DF5C-4C4E-81AD-74A8C819617A}" name="Manufacturer" dataDxfId="320">
      <calculatedColumnFormula>Company</calculatedColumnFormula>
    </tableColumn>
    <tableColumn id="2" xr3:uid="{C980576E-9C80-4126-BB59-A8B8EC7C0CC4}" name="Price Sheet Date - Last Updated" dataDxfId="319">
      <calculatedColumnFormula>Effectivity_Date</calculatedColumnFormula>
    </tableColumn>
    <tableColumn id="3" xr3:uid="{8411DF6E-650A-4BAA-8258-A1492FE44B41}" name="Part Number" dataDxfId="318"/>
    <tableColumn id="4" xr3:uid="{9394D3C7-93F3-48E0-97B3-F5F75A644982}" name="Short Description" dataDxfId="317"/>
    <tableColumn id="5" xr3:uid="{942B368A-4A64-43F8-B90B-90C07A96FE78}" name="Unit of Measure" dataDxfId="316"/>
    <tableColumn id="6" xr3:uid="{234188EA-B39F-4BCB-BD07-2FB8930C9DD7}" name="US MSRP" dataDxfId="315"/>
    <tableColumn id="10" xr3:uid="{4718CADC-2C52-496F-9E0B-05710CBED114}" name="Legacy Part Number" dataDxfId="314"/>
    <tableColumn id="11" xr3:uid="{9F0C8592-56E8-4906-88D7-50D34CCFE6C4}" name="Column3" dataDxfId="313"/>
    <tableColumn id="12" xr3:uid="{2820C95C-5490-4012-A301-E0AD9FF96FE3}" name="Column4" dataDxfId="312"/>
    <tableColumn id="13" xr3:uid="{4114413D-579B-48CA-BBB2-6614266D0258}" name="Column5" dataDxfId="311"/>
    <tableColumn id="14" xr3:uid="{F9FC7C29-F5F5-480F-A32E-4FBD1C71DB21}" name="Column6" dataDxfId="310"/>
    <tableColumn id="15" xr3:uid="{C4248787-19AD-4572-AD68-F85AA93D5EB4}" name="Column7" dataDxfId="309"/>
    <tableColumn id="16" xr3:uid="{70E8DEE9-2557-4E64-9C95-F05FB3FB8134}" name="UL/ETL Listed" dataDxfId="308"/>
    <tableColumn id="17" xr3:uid="{7EA1F5B9-6FB5-4AF3-A4F8-FA1B5668A040}" name="Currency" dataDxfId="307">
      <calculatedColumnFormula>Currency</calculatedColumnFormula>
    </tableColumn>
    <tableColumn id="18" xr3:uid="{065A2340-30EF-4462-9EFC-C1C1766E21D8}" name="DIM Weight" dataDxfId="306"/>
    <tableColumn id="19" xr3:uid="{066D0970-8889-48CD-AE83-460E653CF1D0}" name="Weight Unit of Measure" dataDxfId="305">
      <calculatedColumnFormula>WeightUOM</calculatedColumnFormula>
    </tableColumn>
    <tableColumn id="20" xr3:uid="{486AD040-B441-4AB3-98D8-ADE834BA473F}" name="SKU/UPC" dataDxfId="304"/>
    <tableColumn id="21" xr3:uid="{B94D8DB0-2878-41A1-9ED9-7F95A330D592}" name="Model Name" dataDxfId="303"/>
    <tableColumn id="22" xr3:uid="{1B949F49-F15A-41BF-8C03-B6A9BD20FCAC}" name="Long Description" dataDxfId="302"/>
    <tableColumn id="23" xr3:uid="{55295DAE-81C9-419A-8CBC-4D0E5FB4588D}" name="Other Description" dataDxfId="301"/>
    <tableColumn id="24" xr3:uid="{7627AF58-CF73-46FA-95BA-FE1EC8834E6B}" name="Serialized Item" dataDxfId="300"/>
    <tableColumn id="25" xr3:uid="{5E82E14A-9AE2-490D-9F26-AEF8A7DAC7D2}" name="Not Available for Sale" dataDxfId="299">
      <calculatedColumnFormula>NotForSale</calculatedColumnFormula>
    </tableColumn>
    <tableColumn id="26" xr3:uid="{0E2B5DE6-1A87-4AE9-8EC9-E1EF1A6BB2D2}" name="Item Status" dataDxfId="298">
      <calculatedColumnFormula>ItemStatus</calculatedColumnFormula>
    </tableColumn>
    <tableColumn id="27" xr3:uid="{DE7CD075-E39D-4F17-8763-A39DE3961B60}" name="Manufacturer's Category" dataDxfId="297"/>
    <tableColumn id="28" xr3:uid="{26CBF0F5-AD87-4F7F-A0CA-61DFD102701D}" name="Replacement Item Part Number" dataDxfId="296"/>
    <tableColumn id="29" xr3:uid="{A07C287C-DDEF-4561-AD12-D6187636137D}" name="Replacement Item Model Name" dataDxfId="295"/>
    <tableColumn id="30" xr3:uid="{72A0F67C-69DA-4573-B4BD-A133A5962C25}" name="Required Accessories" dataDxfId="294"/>
    <tableColumn id="31" xr3:uid="{A10154D2-BA65-4A60-9035-80A91B7918C7}" name="Optional Accessories" dataDxfId="293"/>
    <tableColumn id="32" xr3:uid="{E5BCAF7A-BB48-410D-AF24-53F6D952F005}" name="MAP (Minimum Advertised Price)" dataDxfId="292"/>
    <tableColumn id="33" xr3:uid="{BC182992-C765-47AF-BD86-CC3F5B1701F2}" name="GSA Cost Price" dataDxfId="291"/>
    <tableColumn id="34" xr3:uid="{2F66EBC5-7678-446B-A425-07C4EFD11C01}" name="GSA Sell Price" dataDxfId="290"/>
    <tableColumn id="35" xr3:uid="{274DFBDA-D233-4A19-B426-B7D7823F8655}" name="Discount-Off List" dataDxfId="289"/>
    <tableColumn id="36" xr3:uid="{5BF88A59-C49D-46EB-AFDF-84DBA3AE3141}" name="Freight Policy" dataDxfId="288"/>
    <tableColumn id="37" xr3:uid="{B7DF858E-86C7-4386-B193-4EC153085BCB}" name="FOB/Ex-works" dataDxfId="287">
      <calculatedColumnFormula>FOB</calculatedColumnFormula>
    </tableColumn>
    <tableColumn id="38" xr3:uid="{26953A72-EE08-4EF5-BADF-BBF1B45B0157}" name="Freight Class" dataDxfId="286">
      <calculatedColumnFormula>Freight</calculatedColumnFormula>
    </tableColumn>
    <tableColumn id="39" xr3:uid="{0D3E6C29-59DF-494B-AB17-6C6FF3785AF7}" name="Drop Ship Y/N?" dataDxfId="285">
      <calculatedColumnFormula>DropShip</calculatedColumnFormula>
    </tableColumn>
    <tableColumn id="40" xr3:uid="{9CBD0D99-7915-454C-B0AF-F37A2C6FFBC3}" name="U.S Energy Star Y/N?" dataDxfId="284">
      <calculatedColumnFormula>EnergyStar</calculatedColumnFormula>
    </tableColumn>
    <tableColumn id="41" xr3:uid="{79480033-72DF-4BDA-A388-9C3F13B68CE8}" name="TAA Compliant Y/N?" dataDxfId="283"/>
    <tableColumn id="42" xr3:uid="{98A855C8-D167-4C6B-ACBD-BE4AA2F06D16}" name="Certificate of Origin" dataDxfId="282"/>
    <tableColumn id="43" xr3:uid="{D2A69DDF-8966-43B1-B16A-8E4E89C78550}" name="URL/Link" dataDxfId="281" dataCellStyle="Hyperlink">
      <calculatedColumnFormula>URL</calculatedColumnFormula>
    </tableColumn>
    <tableColumn id="44" xr3:uid="{0EF23464-89B9-4ECC-9709-BD515BBFBFAA}" name="Manufacturer's Division" dataDxfId="280">
      <calculatedColumnFormula>Table1311[[#This Row],[Manufacturer''s Category]]</calculatedColumnFormula>
    </tableColumn>
    <tableColumn id="45" xr3:uid="{D10B7EA1-F1E7-454B-92E9-D1E00491A5A4}" name="InfoComm iQ Category" dataDxfId="279"/>
    <tableColumn id="46" xr3:uid="{4464BC21-E684-47D0-A26B-9F43026B99D4}" name="InfoComm Member Number" dataDxfId="278">
      <calculatedColumnFormula>InfoComm_Number</calculatedColumnFormula>
    </tableColumn>
    <tableColumn id="47" xr3:uid="{0FD9C580-7D25-4B78-9A98-95ED77340664}" name="Notes" dataDxfId="277"/>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C258676-A696-4811-B55A-E332655972C7}" name="Table131114" displayName="Table131114" ref="A1:AR44" totalsRowShown="0" headerRowDxfId="276" dataDxfId="275">
  <autoFilter ref="A1:AR44" xr:uid="{594D202B-4330-4737-8836-80B93BB90C03}"/>
  <sortState xmlns:xlrd2="http://schemas.microsoft.com/office/spreadsheetml/2017/richdata2" ref="A2:AR44">
    <sortCondition ref="D42:D44"/>
  </sortState>
  <tableColumns count="44">
    <tableColumn id="1" xr3:uid="{030E0400-0695-4D6D-9211-EB0765B34E0F}" name="Manufacturer" dataDxfId="274">
      <calculatedColumnFormula>Company</calculatedColumnFormula>
    </tableColumn>
    <tableColumn id="2" xr3:uid="{DA0FB15B-B274-4A1A-AF56-E0C1FCB0063F}" name="Price Sheet Date - Last Updated" dataDxfId="273">
      <calculatedColumnFormula>Effectivity_Date</calculatedColumnFormula>
    </tableColumn>
    <tableColumn id="3" xr3:uid="{336765BF-7E18-48B3-B14D-966B5474EBEA}" name="Part Number" dataDxfId="272"/>
    <tableColumn id="4" xr3:uid="{C4EA527D-44CD-4F9A-AE27-2DA231AF85C4}" name="Short Description" dataDxfId="271"/>
    <tableColumn id="5" xr3:uid="{2621FF67-53D5-4333-846F-D8BA2ADE3CF4}" name="Unit of Measure" dataDxfId="270"/>
    <tableColumn id="6" xr3:uid="{E2D3F724-CFF2-4EFD-B15A-417A3490C5B9}" name="US MSRP" dataDxfId="269"/>
    <tableColumn id="10" xr3:uid="{94A59C66-681E-457A-88CD-6989153110B9}" name="Legacy Part Number" dataDxfId="268"/>
    <tableColumn id="11" xr3:uid="{51D38F9D-FEFB-4547-B35B-C0103E8CAE41}" name="Column3" dataDxfId="267"/>
    <tableColumn id="12" xr3:uid="{5D4EFDE7-41EE-4DF6-BB14-7D9E6E1AA76F}" name="Column4" dataDxfId="266"/>
    <tableColumn id="13" xr3:uid="{8C9B8E7B-F177-40D7-AEDA-96F32363DCC0}" name="Column5" dataDxfId="265"/>
    <tableColumn id="14" xr3:uid="{2B543BB4-673B-4EA1-B5A8-72BA4142859B}" name="Column6" dataDxfId="264"/>
    <tableColumn id="15" xr3:uid="{7670882D-4E7F-4C63-848B-D6538D5D8F69}" name="Column7" dataDxfId="263"/>
    <tableColumn id="16" xr3:uid="{F73F2BA1-A4F5-48A9-839F-22F783C48422}" name="UL/ETL Listed" dataDxfId="262"/>
    <tableColumn id="17" xr3:uid="{454BD7F7-B7ED-4FFB-8943-33674F9781BA}" name="Currency" dataDxfId="261">
      <calculatedColumnFormula>Currency</calculatedColumnFormula>
    </tableColumn>
    <tableColumn id="18" xr3:uid="{B7BC3B8A-5302-4280-958B-A791C0335886}" name="DIM Weight" dataDxfId="260"/>
    <tableColumn id="19" xr3:uid="{74FF5F3C-602A-46EC-8D9C-6F2CA6E00265}" name="Weight Unit of Measure" dataDxfId="259">
      <calculatedColumnFormula>WeightUOM</calculatedColumnFormula>
    </tableColumn>
    <tableColumn id="20" xr3:uid="{C697D9DB-3171-4284-876B-A8F034157690}" name="SKU/UPC" dataDxfId="258"/>
    <tableColumn id="21" xr3:uid="{820F5CEF-3464-4BCC-869A-448A1BC535F0}" name="Model Name" dataDxfId="257">
      <calculatedColumnFormula>Table131114[[#This Row],[Short Description]]</calculatedColumnFormula>
    </tableColumn>
    <tableColumn id="22" xr3:uid="{BAB50A77-32CF-4659-A198-AB162FB50AA1}" name="Long Description" dataDxfId="256"/>
    <tableColumn id="23" xr3:uid="{8A4B91EE-0FBF-4274-9B21-D335F6938A72}" name="Other Description" dataDxfId="255"/>
    <tableColumn id="24" xr3:uid="{6DD8BFC0-3289-41D2-8914-82D567D2A5DD}" name="Serialized Item" dataDxfId="254"/>
    <tableColumn id="25" xr3:uid="{6608EDFC-692E-422A-801E-865787869B52}" name="Not Available for Sale" dataDxfId="253">
      <calculatedColumnFormula>NotForSale</calculatedColumnFormula>
    </tableColumn>
    <tableColumn id="26" xr3:uid="{0E52FEEF-F565-4378-A975-77057A62DA13}" name="Item Status" dataDxfId="252">
      <calculatedColumnFormula>ItemStatus</calculatedColumnFormula>
    </tableColumn>
    <tableColumn id="27" xr3:uid="{4D645E79-A1AE-4E2A-AD7D-A8DC17A7714B}" name="Manufacturer's Category" dataDxfId="251"/>
    <tableColumn id="28" xr3:uid="{9D4658D0-61E5-444B-A6CD-76FEA5247E29}" name="Replacement Item Part Number" dataDxfId="250"/>
    <tableColumn id="29" xr3:uid="{4F581342-544C-461B-9B07-3391207E02C1}" name="Replacement Item Model Name" dataDxfId="249"/>
    <tableColumn id="30" xr3:uid="{52D7A3F4-D446-40F7-8415-6EDB5DE33D21}" name="Required Accessories" dataDxfId="248"/>
    <tableColumn id="31" xr3:uid="{6C8C33A4-2D99-4704-9B1E-613205B501D4}" name="Optional Accessories" dataDxfId="247"/>
    <tableColumn id="32" xr3:uid="{81FF1274-59D9-43D1-8112-546D28DED55A}" name="MAP (Minimum Advertised Price)" dataDxfId="246">
      <calculatedColumnFormula>Table131114[[#This Row],[US MSRP]]</calculatedColumnFormula>
    </tableColumn>
    <tableColumn id="33" xr3:uid="{0080A938-C056-41D2-A5F1-30FC21429304}" name="GSA Cost Price" dataDxfId="245"/>
    <tableColumn id="34" xr3:uid="{2693FB61-3C8F-486D-82CD-AEF5D6A82B60}" name="GSA Sell Price" dataDxfId="244"/>
    <tableColumn id="35" xr3:uid="{046A9962-1ED4-411C-8B7C-449984E64FF4}" name="Discount-Off List" dataDxfId="243"/>
    <tableColumn id="36" xr3:uid="{60F64946-8062-4840-A798-263F69DBB43E}" name="Freight Policy" dataDxfId="242"/>
    <tableColumn id="37" xr3:uid="{D7C0C5AA-942F-430B-A547-15715141068D}" name="FOB/Ex-works" dataDxfId="241">
      <calculatedColumnFormula>FOB</calculatedColumnFormula>
    </tableColumn>
    <tableColumn id="38" xr3:uid="{A3D7C2D0-5423-41C1-B400-D9BAA4071011}" name="Freight Class" dataDxfId="240">
      <calculatedColumnFormula>Freight</calculatedColumnFormula>
    </tableColumn>
    <tableColumn id="39" xr3:uid="{CF623AE1-6BB2-4E9D-9E64-40E0FD5B1E28}" name="Drop Ship Y/N?" dataDxfId="239">
      <calculatedColumnFormula>DropShip</calculatedColumnFormula>
    </tableColumn>
    <tableColumn id="40" xr3:uid="{A2726E92-F007-4BC5-B742-D5EBAAAAE654}" name="U.S Energy Star Y/N?" dataDxfId="238">
      <calculatedColumnFormula>EnergyStar</calculatedColumnFormula>
    </tableColumn>
    <tableColumn id="41" xr3:uid="{A14B18FE-6027-4D29-A2E6-D8E58A97D813}" name="TAA Compliant Y/N?" dataDxfId="237"/>
    <tableColumn id="42" xr3:uid="{EC649AA3-4654-4D23-9936-0A2BEA8508BB}" name="Certificate of Origin" dataDxfId="236"/>
    <tableColumn id="43" xr3:uid="{0D15EC85-911E-47E5-AC36-81CB8CCBE805}" name="URL/Link" dataDxfId="235" dataCellStyle="Hyperlink">
      <calculatedColumnFormula>URL</calculatedColumnFormula>
    </tableColumn>
    <tableColumn id="44" xr3:uid="{F8DEE6B4-05E5-4B7B-A76C-69E20FBD24FE}" name="Manufacturer's Division" dataDxfId="234">
      <calculatedColumnFormula>Table131114[[#This Row],[Manufacturer''s Category]]</calculatedColumnFormula>
    </tableColumn>
    <tableColumn id="45" xr3:uid="{3978CD7A-80F4-49E5-B3CE-9FB72431A8FD}" name="InfoComm iQ Category" dataDxfId="233"/>
    <tableColumn id="46" xr3:uid="{A0388C61-4E98-474C-BDFE-28CECF4B2E1A}" name="InfoComm Member Number" dataDxfId="232">
      <calculatedColumnFormula>InfoComm_Number</calculatedColumnFormula>
    </tableColumn>
    <tableColumn id="47" xr3:uid="{1BE40668-24E0-4864-B42C-DBE4F1FC4F0E}" name="Notes" dataDxfId="231"/>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14B48F-8CD6-4D0B-A2ED-DF668A475FB4}" name="Table14" displayName="Table14" ref="A1:AR122" totalsRowShown="0" headerRowDxfId="230" dataDxfId="229">
  <autoFilter ref="A1:AR122" xr:uid="{EB2A7BB4-1F5A-436A-8693-9CA09F9F7E61}"/>
  <sortState xmlns:xlrd2="http://schemas.microsoft.com/office/spreadsheetml/2017/richdata2" ref="A2:AR122">
    <sortCondition ref="D120:D122"/>
  </sortState>
  <tableColumns count="44">
    <tableColumn id="1" xr3:uid="{E96C5C96-465C-448A-AE9E-38E981098DA3}" name="Manufacturer" dataDxfId="228">
      <calculatedColumnFormula>Company</calculatedColumnFormula>
    </tableColumn>
    <tableColumn id="2" xr3:uid="{50806C85-AD04-4AD5-A347-387FD057D088}" name="Price Sheet Date - Last Updated" dataDxfId="227">
      <calculatedColumnFormula>Effectivity_Date</calculatedColumnFormula>
    </tableColumn>
    <tableColumn id="3" xr3:uid="{C768DE57-38AD-4D3B-AF75-9655C039C68A}" name="Part Number" dataDxfId="226"/>
    <tableColumn id="4" xr3:uid="{6FCA43CD-C96B-4D9B-8086-329DBF426B4B}" name="Short Description" dataDxfId="225"/>
    <tableColumn id="5" xr3:uid="{868D4C4A-9FAB-4427-9908-0BEECA45F94E}" name="Unit of Measure" dataDxfId="224"/>
    <tableColumn id="6" xr3:uid="{24BA628E-F433-4CAD-A646-D8B0CA7641A3}" name="US MSRP" dataDxfId="223"/>
    <tableColumn id="10" xr3:uid="{0BA6ADEA-5700-449C-9F4C-473907013B64}" name="Legacy Part Number" dataDxfId="222"/>
    <tableColumn id="11" xr3:uid="{E4852A15-EA9F-45CE-A319-AD53CBC09146}" name="Column3" dataDxfId="221"/>
    <tableColumn id="12" xr3:uid="{5F3D9A62-504C-4C97-9F82-59A61473FB3C}" name="Column4" dataDxfId="220"/>
    <tableColumn id="13" xr3:uid="{32DB33DC-5BAE-4421-9430-6845152763D9}" name="Column5" dataDxfId="219"/>
    <tableColumn id="14" xr3:uid="{D34FD4A6-43AE-4644-8F73-8D16A70B03AF}" name="Column6" dataDxfId="218"/>
    <tableColumn id="15" xr3:uid="{493F1D57-54A3-4485-87C6-DB640595ECF5}" name="Column7" dataDxfId="217"/>
    <tableColumn id="16" xr3:uid="{2C4C6F5E-FE44-4E75-BACD-F9A4E037D419}" name="UL/ETL Listed" dataDxfId="216"/>
    <tableColumn id="17" xr3:uid="{CFC44FB0-F73E-4778-ABDF-1A188AF6E88D}" name="Currency" dataDxfId="215">
      <calculatedColumnFormula>Currency</calculatedColumnFormula>
    </tableColumn>
    <tableColumn id="18" xr3:uid="{01E05B6A-5A43-46DC-A464-271AA67C82A4}" name="DIM Weight" dataDxfId="214"/>
    <tableColumn id="19" xr3:uid="{358E777D-59F9-4DF8-A928-934A029FA626}" name="Weight Unit of Measure" dataDxfId="213">
      <calculatedColumnFormula>WeightUOM</calculatedColumnFormula>
    </tableColumn>
    <tableColumn id="20" xr3:uid="{E3CB5701-6958-4F02-92C6-B018269EB921}" name="SKU/UPC" dataDxfId="212"/>
    <tableColumn id="21" xr3:uid="{7997829A-B595-4057-B62D-B9E017707D86}" name="Model Name" dataDxfId="211">
      <calculatedColumnFormula>Table14[[#This Row],[Short Description]]</calculatedColumnFormula>
    </tableColumn>
    <tableColumn id="22" xr3:uid="{EBF3A5DA-A724-4366-A2AE-FEA0948E470C}" name="Long Description" dataDxfId="210"/>
    <tableColumn id="23" xr3:uid="{C101C694-1F38-457C-A013-D4522AC45551}" name="Other Description" dataDxfId="209"/>
    <tableColumn id="24" xr3:uid="{EFAA6BF8-5A51-4206-9B93-8C6AFD8FCA7A}" name="Serialized Item" dataDxfId="208"/>
    <tableColumn id="25" xr3:uid="{E9A411C2-EDDB-44F1-8705-454762B5EF5E}" name="Not Available for Sale" dataDxfId="207">
      <calculatedColumnFormula>NotForSale</calculatedColumnFormula>
    </tableColumn>
    <tableColumn id="26" xr3:uid="{C976E15A-5D78-4C40-B166-9BB89F7950C5}" name="Item Status" dataDxfId="206">
      <calculatedColumnFormula>ItemStatus</calculatedColumnFormula>
    </tableColumn>
    <tableColumn id="27" xr3:uid="{1263ADFF-A62D-4322-8FE2-4BF188A7EBA3}" name="Manufacturer's Category" dataDxfId="205"/>
    <tableColumn id="28" xr3:uid="{CDCD571E-1C7F-4BAE-92C8-A8707E9EA372}" name="Replacement Item Part Number" dataDxfId="204"/>
    <tableColumn id="29" xr3:uid="{DED032DD-230A-41E1-AF17-CEF6666C5EF7}" name="Replacement Item Model Name" dataDxfId="203"/>
    <tableColumn id="30" xr3:uid="{6BF02CE3-880C-45B0-A772-43F3C6DA9186}" name="Required Accessories" dataDxfId="202"/>
    <tableColumn id="31" xr3:uid="{2AD450FB-0FFE-4FFF-9ADB-D2D1FF855F16}" name="Optional Accessories" dataDxfId="201"/>
    <tableColumn id="32" xr3:uid="{3192A90D-343E-473C-8FAE-6604B163E5A4}" name="MAP (Minimum Advertised Price)" dataDxfId="200">
      <calculatedColumnFormula>Table14[[#This Row],[US MSRP]]</calculatedColumnFormula>
    </tableColumn>
    <tableColumn id="33" xr3:uid="{11D48F06-E968-415F-BAB4-15A0C98A1CAF}" name="GSA Cost Price" dataDxfId="199"/>
    <tableColumn id="34" xr3:uid="{F25F9D35-6B53-4FD6-A2C2-9CBBC6AF248D}" name="GSA Sell Price" dataDxfId="198"/>
    <tableColumn id="35" xr3:uid="{057829CE-118F-46C1-A65D-611A6EA3403E}" name="Discount-Off List" dataDxfId="197"/>
    <tableColumn id="36" xr3:uid="{E07E66F3-7145-4E0D-B651-B3EF1779121A}" name="Freight Policy" dataDxfId="196"/>
    <tableColumn id="37" xr3:uid="{67D88C33-7415-4645-ADBA-6F2323D4B5AF}" name="FOB/Ex-works" dataDxfId="195">
      <calculatedColumnFormula>FOB</calculatedColumnFormula>
    </tableColumn>
    <tableColumn id="38" xr3:uid="{CD87C4DF-8543-4274-AE1B-3F9FB0F9AD52}" name="Freight Class" dataDxfId="194">
      <calculatedColumnFormula>Freight</calculatedColumnFormula>
    </tableColumn>
    <tableColumn id="39" xr3:uid="{2855BE90-755A-496F-A882-270E476554DD}" name="Drop Ship Y/N?" dataDxfId="193">
      <calculatedColumnFormula>DropShip</calculatedColumnFormula>
    </tableColumn>
    <tableColumn id="40" xr3:uid="{5D415A9C-8BA8-4622-9B0E-0480811716F0}" name="U.S Energy Star Y/N?" dataDxfId="192">
      <calculatedColumnFormula>EnergyStar</calculatedColumnFormula>
    </tableColumn>
    <tableColumn id="41" xr3:uid="{E0C57251-E1E7-4F77-B981-A72EC562BD59}" name="TAA Compliant Y/N?" dataDxfId="191"/>
    <tableColumn id="42" xr3:uid="{6EBE4CF5-73C2-4661-BA5C-0912C0432C2A}" name="Certificate of Origin" dataDxfId="190"/>
    <tableColumn id="43" xr3:uid="{859B6D81-9FE6-4F55-886F-A0A302EDB572}" name="URL/Link" dataDxfId="189" dataCellStyle="Hyperlink">
      <calculatedColumnFormula>URL</calculatedColumnFormula>
    </tableColumn>
    <tableColumn id="44" xr3:uid="{A7682F9B-779C-4DB7-8BF2-A8ADF5CE9C30}" name="Manufacturer's Division" dataDxfId="188">
      <calculatedColumnFormula>Table14[[#This Row],[Manufacturer''s Category]]</calculatedColumnFormula>
    </tableColumn>
    <tableColumn id="45" xr3:uid="{50E99CF2-29AA-4BCC-9938-69B6C37F485A}" name="InfoComm iQ Category" dataDxfId="187"/>
    <tableColumn id="46" xr3:uid="{962418E7-78F8-4172-BEB9-D50AF41912A2}" name="InfoComm Member Number" dataDxfId="186">
      <calculatedColumnFormula>InfoComm_Number</calculatedColumnFormula>
    </tableColumn>
    <tableColumn id="47" xr3:uid="{8357837E-B7A3-45D9-995F-1B76D4572C50}" name="Notes" dataDxfId="185"/>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1C3E40-7D84-41B7-BF2E-AEAF4E425682}" name="Table13116" displayName="Table13116" ref="A1:AR9" totalsRowShown="0" headerRowDxfId="184" dataDxfId="183">
  <autoFilter ref="A1:AR9" xr:uid="{3E801EC3-E116-4518-857A-AD4BE31B7337}"/>
  <sortState xmlns:xlrd2="http://schemas.microsoft.com/office/spreadsheetml/2017/richdata2" ref="A2:AR9">
    <sortCondition ref="D8:D9"/>
  </sortState>
  <tableColumns count="44">
    <tableColumn id="1" xr3:uid="{40280433-A54F-4A9D-9EAD-F8E151AA51D3}" name="Manufacturer" dataDxfId="182">
      <calculatedColumnFormula>Company</calculatedColumnFormula>
    </tableColumn>
    <tableColumn id="2" xr3:uid="{F65A5648-2131-4D68-B461-DB3BB28A1C31}" name="Price Sheet Date - Last Updated" dataDxfId="181">
      <calculatedColumnFormula>Effectivity_Date</calculatedColumnFormula>
    </tableColumn>
    <tableColumn id="3" xr3:uid="{A0C7FC74-9FDF-4162-B4E2-CF8F620446E1}" name="Part Number" dataDxfId="180"/>
    <tableColumn id="4" xr3:uid="{823BCEBD-002B-4272-899F-14798B66F340}" name="Short Description" dataDxfId="179"/>
    <tableColumn id="5" xr3:uid="{826CDC4B-487A-4347-8F08-B9D6C51F9634}" name="Unit of Measure" dataDxfId="178"/>
    <tableColumn id="6" xr3:uid="{685D5722-34B2-4BB0-8CE6-109E7AF2BACB}" name="US MSRP" dataDxfId="177"/>
    <tableColumn id="10" xr3:uid="{6C6761BB-9EA0-47FA-8982-18A990C14E1E}" name="Legacy Part Number" dataDxfId="176"/>
    <tableColumn id="11" xr3:uid="{CE372A65-4AB6-4B97-AEA0-065D1A6767CD}" name="Column3" dataDxfId="175"/>
    <tableColumn id="12" xr3:uid="{15C57EDF-C7C8-46E4-9BF6-72D6D124A480}" name="Column4" dataDxfId="174"/>
    <tableColumn id="13" xr3:uid="{EA33167E-6B49-401C-AFBA-D2C8B7EDB260}" name="Column5" dataDxfId="173"/>
    <tableColumn id="14" xr3:uid="{A1CFA8DA-5B47-48C7-AE19-2752344CE96D}" name="Column6" dataDxfId="172"/>
    <tableColumn id="15" xr3:uid="{C5292E94-3E0F-41F3-8CCB-35851407902A}" name="Column7" dataDxfId="171"/>
    <tableColumn id="16" xr3:uid="{42E1B815-DFE5-4011-BBBD-267C8D862C80}" name="UL/ETL Listed" dataDxfId="170"/>
    <tableColumn id="17" xr3:uid="{F361966E-67FF-4239-993C-A193B54B7A95}" name="Currency" dataDxfId="169">
      <calculatedColumnFormula>Currency</calculatedColumnFormula>
    </tableColumn>
    <tableColumn id="18" xr3:uid="{9D23989C-39D8-4975-9A57-CF324A6F3F02}" name="DIM Weight" dataDxfId="168"/>
    <tableColumn id="19" xr3:uid="{719CC93E-2C58-496F-8DE4-5A66285670DD}" name="Weight Unit of Measure" dataDxfId="167">
      <calculatedColumnFormula>WeightUOM</calculatedColumnFormula>
    </tableColumn>
    <tableColumn id="20" xr3:uid="{67F14559-4B31-4A26-BB8F-E0837A4037A0}" name="SKU/UPC" dataDxfId="166"/>
    <tableColumn id="21" xr3:uid="{C4BBF0ED-4702-4B2C-9756-B721E0CF673A}" name="Model Name" dataDxfId="165">
      <calculatedColumnFormula>Table13116[[#This Row],[Short Description]]</calculatedColumnFormula>
    </tableColumn>
    <tableColumn id="22" xr3:uid="{ADB3799B-2B7C-4B01-A985-F8EF1BF32B5D}" name="Long Description" dataDxfId="164"/>
    <tableColumn id="23" xr3:uid="{8BFF365B-48C4-4473-95B2-1FE595E3B93F}" name="Other Description" dataDxfId="163"/>
    <tableColumn id="24" xr3:uid="{D5169CE5-9ED4-42CD-B8E6-66D903FC3DDB}" name="Serialized Item" dataDxfId="162"/>
    <tableColumn id="25" xr3:uid="{4A917DE8-7AE4-4843-A828-C16CEA7BC7F2}" name="Not Available for Sale" dataDxfId="161">
      <calculatedColumnFormula>NotForSale</calculatedColumnFormula>
    </tableColumn>
    <tableColumn id="26" xr3:uid="{D398E01A-7CCF-47F8-A14A-6629D9935862}" name="Item Status" dataDxfId="160">
      <calculatedColumnFormula>ItemStatus</calculatedColumnFormula>
    </tableColumn>
    <tableColumn id="27" xr3:uid="{6E1525CA-A7EB-4ACB-878D-F85FEE3C166A}" name="Manufacturer's Category" dataDxfId="159"/>
    <tableColumn id="28" xr3:uid="{459B6038-2147-4B0C-968F-B11148063611}" name="Replacement Item Part Number" dataDxfId="158"/>
    <tableColumn id="29" xr3:uid="{C5E4794C-0649-4F7A-956A-ABB61DE59BEB}" name="Replacement Item Model Name" dataDxfId="157"/>
    <tableColumn id="30" xr3:uid="{22B61BFD-285D-4C2E-A1DA-DC862154F676}" name="Required Accessories" dataDxfId="156"/>
    <tableColumn id="31" xr3:uid="{0FE84404-963A-431C-9402-5F494568ADFB}" name="Optional Accessories" dataDxfId="155"/>
    <tableColumn id="32" xr3:uid="{6738FC09-DCD2-43DD-9715-17FFD759554A}" name="MAP (Minimum Advertised Price)" dataDxfId="154">
      <calculatedColumnFormula>Table13116[[#This Row],[US MSRP]]</calculatedColumnFormula>
    </tableColumn>
    <tableColumn id="33" xr3:uid="{548FE209-0FAA-4C6F-B1E9-23D98141E010}" name="GSA Cost Price" dataDxfId="153"/>
    <tableColumn id="34" xr3:uid="{04115D6C-9E6F-43B7-9753-A9E9D113539B}" name="GSA Sell Price" dataDxfId="152"/>
    <tableColumn id="35" xr3:uid="{885C9C67-810B-4AC7-B5FA-8F1ADA94A7FB}" name="Discount-Off List" dataDxfId="151"/>
    <tableColumn id="36" xr3:uid="{068258B8-8181-4DED-B958-6F2B4CA5095E}" name="Freight Policy" dataDxfId="150"/>
    <tableColumn id="37" xr3:uid="{F660F804-DF0F-4B7F-B2C1-DD13574ADDA4}" name="FOB/Ex-works" dataDxfId="149">
      <calculatedColumnFormula>FOB</calculatedColumnFormula>
    </tableColumn>
    <tableColumn id="38" xr3:uid="{EBFD7A14-1C51-46D8-8CE3-EB0C0C4571B7}" name="Freight Class" dataDxfId="148">
      <calculatedColumnFormula>Freight</calculatedColumnFormula>
    </tableColumn>
    <tableColumn id="39" xr3:uid="{D0158741-068A-41D0-9F83-65182AAF4AC7}" name="Drop Ship Y/N?" dataDxfId="147">
      <calculatedColumnFormula>DropShip</calculatedColumnFormula>
    </tableColumn>
    <tableColumn id="40" xr3:uid="{B751E4DA-0A41-4082-BA67-A2B920270C1F}" name="U.S Energy Star Y/N?" dataDxfId="146">
      <calculatedColumnFormula>EnergyStar</calculatedColumnFormula>
    </tableColumn>
    <tableColumn id="41" xr3:uid="{4A5AEB29-4223-4D2B-BA1A-8E58F4115070}" name="TAA Compliant Y/N?" dataDxfId="145"/>
    <tableColumn id="42" xr3:uid="{C94722B8-9C0B-4428-988E-41D011AF01DB}" name="Certificate of Origin" dataDxfId="144"/>
    <tableColumn id="43" xr3:uid="{745C580B-B864-49FD-BEF3-08434EA27522}" name="URL/Link" dataDxfId="143" dataCellStyle="Hyperlink">
      <calculatedColumnFormula>URL</calculatedColumnFormula>
    </tableColumn>
    <tableColumn id="44" xr3:uid="{3769521E-0BD8-4891-BAB3-F0CEEACF006B}" name="Manufacturer's Division" dataDxfId="142">
      <calculatedColumnFormula>Table13116[[#This Row],[Manufacturer''s Category]]</calculatedColumnFormula>
    </tableColumn>
    <tableColumn id="45" xr3:uid="{2F901074-9D18-47DB-9500-77D2B2048E04}" name="InfoComm iQ Category" dataDxfId="141"/>
    <tableColumn id="46" xr3:uid="{859706A8-30F7-4225-976E-58143570B8E6}" name="InfoComm Member Number" dataDxfId="140">
      <calculatedColumnFormula>InfoComm_Number</calculatedColumnFormula>
    </tableColumn>
    <tableColumn id="47" xr3:uid="{12EAC0B5-9E0F-4D6C-B0AB-68C35561E344}" name="Notes" dataDxfId="139"/>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26CF2-A086-4A09-BE8B-E50803B8384F}" name="Table15" displayName="Table15" ref="A1:AR46" totalsRowShown="0" headerRowDxfId="138" dataDxfId="137">
  <autoFilter ref="A1:AR46" xr:uid="{E44CFE5E-A15C-44EB-B6D8-66FE76AD17B6}"/>
  <sortState xmlns:xlrd2="http://schemas.microsoft.com/office/spreadsheetml/2017/richdata2" ref="A2:AR46">
    <sortCondition ref="D43:D46"/>
  </sortState>
  <tableColumns count="44">
    <tableColumn id="1" xr3:uid="{5A644232-AB48-44AA-9358-D1B0D221A30A}" name="Manufacturer" dataDxfId="136">
      <calculatedColumnFormula>Company</calculatedColumnFormula>
    </tableColumn>
    <tableColumn id="2" xr3:uid="{7AFF57A1-F60F-4539-80F8-DD4EF3D8CF4E}" name="Price Sheet Date - Last Updated" dataDxfId="135">
      <calculatedColumnFormula>Effectivity_Date</calculatedColumnFormula>
    </tableColumn>
    <tableColumn id="3" xr3:uid="{5A95BBAB-4F2A-446B-9622-7E7A3D95606F}" name="Part Number" dataDxfId="134"/>
    <tableColumn id="4" xr3:uid="{B5439D2D-F4E0-4084-A392-DC2454C35258}" name="Short Description" dataDxfId="133"/>
    <tableColumn id="5" xr3:uid="{B5C41925-3297-4596-A918-142E1D927236}" name="Unit of Measure" dataDxfId="132"/>
    <tableColumn id="6" xr3:uid="{6C8C0E70-4616-4E06-892F-E90F1811CD8D}" name="US MSRP" dataDxfId="131"/>
    <tableColumn id="10" xr3:uid="{B471A0A0-7965-4E4C-B8C9-F6BA6B7FDC4E}" name="Legacy Part Number" dataDxfId="130"/>
    <tableColumn id="11" xr3:uid="{03C3FD7B-AD69-4FA9-BCBD-090365C98310}" name="Column3" dataDxfId="129"/>
    <tableColumn id="12" xr3:uid="{80F92D85-995F-45B0-96BE-A39B3A25D806}" name="Column4" dataDxfId="128"/>
    <tableColumn id="13" xr3:uid="{B6BE3E37-015B-489E-9FC5-DD200D69DBC8}" name="Column5" dataDxfId="127"/>
    <tableColumn id="14" xr3:uid="{13D53062-129C-4FC6-8FA0-2DBCFD06CA0C}" name="Column6" dataDxfId="126"/>
    <tableColumn id="15" xr3:uid="{5570608A-A8FA-42AC-BB4C-040A089E125B}" name="Column7" dataDxfId="125"/>
    <tableColumn id="16" xr3:uid="{A6A4CE3A-9BF6-40E0-90F2-A519A8307564}" name="UL/ETL Listed" dataDxfId="124"/>
    <tableColumn id="17" xr3:uid="{17C21EC5-B749-4FBF-BC66-4DDFD12F5B7C}" name="Currency" dataDxfId="123">
      <calculatedColumnFormula>Currency</calculatedColumnFormula>
    </tableColumn>
    <tableColumn id="18" xr3:uid="{8054C034-2864-4B7F-8A28-105D635A999B}" name="DIM Weight" dataDxfId="122"/>
    <tableColumn id="19" xr3:uid="{AB3495B1-7EDE-4722-A09E-15A4E941199A}" name="Weight Unit of Measure" dataDxfId="121">
      <calculatedColumnFormula>WeightUOM</calculatedColumnFormula>
    </tableColumn>
    <tableColumn id="20" xr3:uid="{382F2A5F-0216-4427-B9C1-F545058C3C9D}" name="SKU/UPC" dataDxfId="120"/>
    <tableColumn id="21" xr3:uid="{789176E9-09B2-478B-A1B3-CC0C2CC12EE7}" name="Model Name" dataDxfId="119">
      <calculatedColumnFormula>Table15[[#This Row],[Short Description]]</calculatedColumnFormula>
    </tableColumn>
    <tableColumn id="22" xr3:uid="{62C29627-C36B-4493-9754-BC4B2DB0619B}" name="Long Description" dataDxfId="118"/>
    <tableColumn id="23" xr3:uid="{F73EE9ED-995B-4C57-89FA-AC13A995D296}" name="Other Description" dataDxfId="117"/>
    <tableColumn id="24" xr3:uid="{31B13462-141A-48CB-8B5C-E979AED3E54D}" name="Serialized Item" dataDxfId="116"/>
    <tableColumn id="25" xr3:uid="{BF2DA6C3-3F1B-434C-8CC1-62F3DCDB7F34}" name="Not Available for Sale" dataDxfId="115">
      <calculatedColumnFormula>NotForSale</calculatedColumnFormula>
    </tableColumn>
    <tableColumn id="26" xr3:uid="{D7DD98FF-9F7C-431F-BF02-5D66E6C07F30}" name="Item Status" dataDxfId="114">
      <calculatedColumnFormula>ItemStatus</calculatedColumnFormula>
    </tableColumn>
    <tableColumn id="27" xr3:uid="{DD2BA653-6D42-4D58-86F7-2F53B102C23B}" name="Manufacturer's Category" dataDxfId="113"/>
    <tableColumn id="28" xr3:uid="{118AEC1A-54E0-4D75-B639-98253A355B0F}" name="Replacement Item Part Number" dataDxfId="112"/>
    <tableColumn id="29" xr3:uid="{CB348506-8E0C-4403-ACF3-601E942B0EEE}" name="Replacement Item Model Name" dataDxfId="111"/>
    <tableColumn id="30" xr3:uid="{C46871CC-D60E-4D5C-9F13-64905493DA3F}" name="Required Accessories" dataDxfId="110"/>
    <tableColumn id="31" xr3:uid="{14955FFE-C497-4BE1-871F-E4ADF393F13C}" name="Optional Accessories" dataDxfId="109"/>
    <tableColumn id="32" xr3:uid="{D5C33C66-0723-4B77-8003-C3665B03D017}" name="MAP (Minimum Advertised Price)" dataDxfId="108">
      <calculatedColumnFormula>F2</calculatedColumnFormula>
    </tableColumn>
    <tableColumn id="33" xr3:uid="{AD98549F-FD3D-4792-9872-1161A9FA4532}" name="GSA Cost Price" dataDxfId="107"/>
    <tableColumn id="34" xr3:uid="{81C9AA62-46A3-4890-A768-CB5FC3C45D5A}" name="GSA Sell Price" dataDxfId="106"/>
    <tableColumn id="35" xr3:uid="{229A7CF7-FF7D-4B09-8A27-16C4CADC7705}" name="Discount-Off List" dataDxfId="105"/>
    <tableColumn id="36" xr3:uid="{6C40F969-6471-43A2-B942-CAE8844AC4C6}" name="Freight Policy" dataDxfId="104"/>
    <tableColumn id="37" xr3:uid="{DB19A217-4D8A-46C5-9F48-032EAB41F6BF}" name="FOB/Ex-works" dataDxfId="103">
      <calculatedColumnFormula>FOB</calculatedColumnFormula>
    </tableColumn>
    <tableColumn id="38" xr3:uid="{D542770E-CF77-415B-A9E4-B950804A7647}" name="Freight Class" dataDxfId="102">
      <calculatedColumnFormula>Freight</calculatedColumnFormula>
    </tableColumn>
    <tableColumn id="39" xr3:uid="{5EB59D56-4258-4F95-90FD-F72E08B6864E}" name="Drop Ship Y/N?" dataDxfId="101">
      <calculatedColumnFormula>DropShip</calculatedColumnFormula>
    </tableColumn>
    <tableColumn id="40" xr3:uid="{D9CDBB07-FBF7-4335-9C24-20151C662342}" name="U.S Energy Star Y/N?" dataDxfId="100">
      <calculatedColumnFormula>EnergyStar</calculatedColumnFormula>
    </tableColumn>
    <tableColumn id="41" xr3:uid="{FC56D554-94A0-47DF-B956-C97FC4F12731}" name="Trade Agreement Act 508 Compliant Y/N?" dataDxfId="99"/>
    <tableColumn id="42" xr3:uid="{13804890-CA0F-4FB1-A603-51081D7D298C}" name="Certificate of Origin" dataDxfId="98"/>
    <tableColumn id="43" xr3:uid="{3719804E-CDCE-4946-ACEA-1E15CEEDCD21}" name="URL/Link" dataDxfId="97" dataCellStyle="Hyperlink">
      <calculatedColumnFormula>URL</calculatedColumnFormula>
    </tableColumn>
    <tableColumn id="44" xr3:uid="{A290B081-71FD-434F-9386-9A8CF454E34E}" name="Manufacturer's Division" dataDxfId="96">
      <calculatedColumnFormula>Table15[[#This Row],[Manufacturer''s Category]]</calculatedColumnFormula>
    </tableColumn>
    <tableColumn id="45" xr3:uid="{063E4A37-42C2-43C0-8576-22F798DEF0A0}" name="InfoComm iQ Category" dataDxfId="95"/>
    <tableColumn id="46" xr3:uid="{C9DC9FC4-4408-4FF0-9BF5-4E3CF535B9A5}" name="InfoComm Member Number" dataDxfId="94">
      <calculatedColumnFormula>InfoComm_Number</calculatedColumnFormula>
    </tableColumn>
    <tableColumn id="47" xr3:uid="{09C90988-9F69-46AE-9C6B-0B175B2FDB01}" name="Notes" dataDxfId="93"/>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B7B527-18FA-49B6-A42A-2557F4EBA9AA}" name="Table131162" displayName="Table131162" ref="A1:AR17" totalsRowShown="0" headerRowDxfId="92" dataDxfId="91">
  <autoFilter ref="A1:AR17" xr:uid="{F1B7B527-18FA-49B6-A42A-2557F4EBA9AA}"/>
  <sortState xmlns:xlrd2="http://schemas.microsoft.com/office/spreadsheetml/2017/richdata2" ref="A2:AR17">
    <sortCondition ref="D12:D17"/>
  </sortState>
  <tableColumns count="44">
    <tableColumn id="1" xr3:uid="{4EA77461-4F56-4E78-9AA1-F0F4310F1C88}" name="Manufacturer" dataDxfId="90">
      <calculatedColumnFormula>Company</calculatedColumnFormula>
    </tableColumn>
    <tableColumn id="2" xr3:uid="{202FA543-7206-4201-BCB4-35E76D06E9B8}" name="Price Sheet Date - Last Updated" dataDxfId="89">
      <calculatedColumnFormula>Effectivity_Date</calculatedColumnFormula>
    </tableColumn>
    <tableColumn id="3" xr3:uid="{3AC41872-6F8A-47E4-9F38-A4138DFF4090}" name="Part Number" dataDxfId="88"/>
    <tableColumn id="4" xr3:uid="{9C5E5647-AA32-41B7-9796-038FEE6DADEA}" name="Short Description" dataDxfId="87"/>
    <tableColumn id="5" xr3:uid="{5ADFEF09-04E6-4D16-B99A-EA896326954B}" name="Unit of Measure" dataDxfId="86"/>
    <tableColumn id="6" xr3:uid="{DFA2C5B6-2723-43A8-9312-BB13EF0D9C25}" name="US MSRP" dataDxfId="85"/>
    <tableColumn id="10" xr3:uid="{04E55C18-3A64-4F10-B79E-1DB511D40FE3}" name="Legacy Part Number" dataDxfId="84"/>
    <tableColumn id="11" xr3:uid="{3AB596BE-7108-464C-B610-A537BFF431EF}" name="Column3" dataDxfId="83"/>
    <tableColumn id="12" xr3:uid="{4AC5CC6E-8418-4EAB-AFD2-65B41145D51E}" name="Column4" dataDxfId="82"/>
    <tableColumn id="13" xr3:uid="{0C5F6740-C207-453E-A0C4-C23C59AF3B96}" name="Column5" dataDxfId="81"/>
    <tableColumn id="14" xr3:uid="{A7105115-D28E-44A8-815D-1A522EDB2D37}" name="Column6" dataDxfId="80"/>
    <tableColumn id="15" xr3:uid="{89FFBCEE-35E7-4AF3-942D-BDE92B083620}" name="Column7" dataDxfId="79"/>
    <tableColumn id="16" xr3:uid="{E52D4276-5358-41BE-91B4-EAD189756EF9}" name="UL/ETL Listed" dataDxfId="78"/>
    <tableColumn id="17" xr3:uid="{A180C61B-F894-474F-BC02-2161CD95E26C}" name="Currency" dataDxfId="77">
      <calculatedColumnFormula>Currency</calculatedColumnFormula>
    </tableColumn>
    <tableColumn id="18" xr3:uid="{382783F6-DA8B-463C-AA39-313F9FC01849}" name="DIM Weight" dataDxfId="76"/>
    <tableColumn id="19" xr3:uid="{4BDB7D43-0601-4AB5-BBDA-FF6385058757}" name="Weight Unit of Measure" dataDxfId="75">
      <calculatedColumnFormula>WeightUOM</calculatedColumnFormula>
    </tableColumn>
    <tableColumn id="20" xr3:uid="{C0222F5C-E16D-4FCB-A618-8E3EB1BBDF81}" name="SKU/UPC" dataDxfId="74"/>
    <tableColumn id="21" xr3:uid="{4AADAC56-29CB-46B0-BA1D-EDCF498CC9E4}" name="Model Name" dataDxfId="73">
      <calculatedColumnFormula>Table131162[[#This Row],[Short Description]]</calculatedColumnFormula>
    </tableColumn>
    <tableColumn id="22" xr3:uid="{EB4027CC-1B3B-49C8-BE9C-003AF45B719E}" name="Long Description" dataDxfId="72"/>
    <tableColumn id="23" xr3:uid="{B3F07F4F-AE11-49C3-8D9A-15B57A84B736}" name="Other Description" dataDxfId="71"/>
    <tableColumn id="24" xr3:uid="{34A74DDE-B1A6-4D2A-91D6-AA05B95D6D19}" name="Serialized Item" dataDxfId="70"/>
    <tableColumn id="25" xr3:uid="{6A253DDF-0DC5-4B78-B702-43C5F60E370D}" name="Not Available for Sale" dataDxfId="69">
      <calculatedColumnFormula>NotForSale</calculatedColumnFormula>
    </tableColumn>
    <tableColumn id="26" xr3:uid="{F601B807-1985-45D3-AA61-3ED6FCAE2C2D}" name="Item Status" dataDxfId="68">
      <calculatedColumnFormula>ItemStatus</calculatedColumnFormula>
    </tableColumn>
    <tableColumn id="27" xr3:uid="{0568CBD9-C1ED-4CCF-B248-B67276762A47}" name="Manufacturer's Category" dataDxfId="67"/>
    <tableColumn id="28" xr3:uid="{834262D0-45CA-4C23-9688-EBCA6969BD85}" name="Replacement Item Part Number" dataDxfId="66"/>
    <tableColumn id="29" xr3:uid="{DF510F2D-4B67-44EA-9A84-31F0205E89B5}" name="Replacement Item Model Name" dataDxfId="65"/>
    <tableColumn id="30" xr3:uid="{060FB8A9-5A78-45F5-9DFE-20C0DD6EB762}" name="Required Accessories" dataDxfId="64"/>
    <tableColumn id="31" xr3:uid="{77B63151-58A7-48AB-A35A-BFF9285259F9}" name="Optional Accessories" dataDxfId="63"/>
    <tableColumn id="32" xr3:uid="{4B7A49D9-03A6-49FC-9195-CD54FE9AA1E3}" name="MAP (Minimum Advertised Price)" dataDxfId="62">
      <calculatedColumnFormula>Table131162[[#This Row],[US MSRP]]</calculatedColumnFormula>
    </tableColumn>
    <tableColumn id="33" xr3:uid="{E9A7BD92-B151-46D1-AACA-E5FD7039B431}" name="GSA Cost Price" dataDxfId="61"/>
    <tableColumn id="34" xr3:uid="{DD67E156-61A2-43BD-9B39-1C6F3A319055}" name="GSA Sell Price" dataDxfId="60"/>
    <tableColumn id="35" xr3:uid="{0EA13887-9437-4F1A-AB2D-FEEDAA7D7707}" name="Discount-Off List" dataDxfId="59"/>
    <tableColumn id="36" xr3:uid="{CEA1328C-03E8-426A-A426-123C78392D8B}" name="Freight Policy" dataDxfId="58"/>
    <tableColumn id="37" xr3:uid="{DA7BA976-31BC-48D0-95DE-9EB10AA995A2}" name="FOB/Ex-works" dataDxfId="57">
      <calculatedColumnFormula>FOB</calculatedColumnFormula>
    </tableColumn>
    <tableColumn id="38" xr3:uid="{0374FA54-5E71-4ECA-AA76-E85C60EECC1B}" name="Freight Class" dataDxfId="56">
      <calculatedColumnFormula>Freight</calculatedColumnFormula>
    </tableColumn>
    <tableColumn id="39" xr3:uid="{9EF5BF60-5DA4-411E-9AF3-678AAEDFF56D}" name="Drop Ship Y/N?" dataDxfId="55">
      <calculatedColumnFormula>DropShip</calculatedColumnFormula>
    </tableColumn>
    <tableColumn id="40" xr3:uid="{03CE07F2-30AE-4142-89ED-BC5543F080C0}" name="U.S Energy Star Y/N?" dataDxfId="54"/>
    <tableColumn id="41" xr3:uid="{5284924B-5D10-406B-B1BD-2C0F3A8DB37A}" name="TAA Compliant Y/N?" dataDxfId="53"/>
    <tableColumn id="42" xr3:uid="{A4111FC4-6F6F-4C8F-824B-BE37A78BCB8E}" name="Certificate of Origin" dataDxfId="52"/>
    <tableColumn id="43" xr3:uid="{BCE24D7B-EBA3-4167-BDDF-C8FAD926A8C7}" name="URL/Link" dataDxfId="51" dataCellStyle="Hyperlink">
      <calculatedColumnFormula>URL</calculatedColumnFormula>
    </tableColumn>
    <tableColumn id="44" xr3:uid="{102019F1-F513-4EC7-8F1E-2DAC57962481}" name="Manufacturer's Division" dataDxfId="50">
      <calculatedColumnFormula>Table131162[[#This Row],[Manufacturer''s Category]]</calculatedColumnFormula>
    </tableColumn>
    <tableColumn id="45" xr3:uid="{FF832763-0857-4AAC-8FFD-6783625D5E2A}" name="InfoComm iQ Category" dataDxfId="49"/>
    <tableColumn id="46" xr3:uid="{F3D6C37A-A679-4A59-86B7-F09603876239}" name="InfoComm Member Number" dataDxfId="48">
      <calculatedColumnFormula>InfoComm_Number</calculatedColumnFormula>
    </tableColumn>
    <tableColumn id="47" xr3:uid="{4B844417-AF55-4543-81C1-20EFAB383C81}" name="Notes" dataDxfId="4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A8C9DB-16BC-4137-89E6-86D5C28A2266}" name="Table13111218" displayName="Table13111218" ref="A1:AR12" totalsRowShown="0" headerRowDxfId="782" dataDxfId="781">
  <autoFilter ref="A1:AR12" xr:uid="{02AD998F-3CB1-4A21-99C4-2640F5C7A1E3}"/>
  <sortState xmlns:xlrd2="http://schemas.microsoft.com/office/spreadsheetml/2017/richdata2" ref="A2:AR12">
    <sortCondition ref="D2:D12"/>
  </sortState>
  <tableColumns count="44">
    <tableColumn id="1" xr3:uid="{00BEC93C-4CB3-468E-976B-2286F2A27F30}" name="Manufacturer" dataDxfId="780">
      <calculatedColumnFormula>Company</calculatedColumnFormula>
    </tableColumn>
    <tableColumn id="2" xr3:uid="{6EEBF4BC-7E46-4669-9E81-6B8BD12AE1AD}" name="Price Sheet Date - Last Updated" dataDxfId="779">
      <calculatedColumnFormula>Effectivity_Date</calculatedColumnFormula>
    </tableColumn>
    <tableColumn id="3" xr3:uid="{AE1516F7-CDF7-4CB4-B4F2-DC3E7D6EED77}" name="Part Number" dataDxfId="778"/>
    <tableColumn id="4" xr3:uid="{40A33BD4-1B06-4FD8-A555-9E7A04D33064}" name="Short Description" dataDxfId="777"/>
    <tableColumn id="5" xr3:uid="{3562A4A0-C0FC-4579-B5DD-01A88C6AACF8}" name="Unit of Measure" dataDxfId="776"/>
    <tableColumn id="6" xr3:uid="{65B1C4EF-E316-4128-9412-D3CF982D7545}" name="US MSRP" dataDxfId="775"/>
    <tableColumn id="10" xr3:uid="{CF2F95D6-A1ED-4100-9C52-2F2F1E190F85}" name="Legacy Part Number" dataDxfId="774"/>
    <tableColumn id="11" xr3:uid="{814443A8-1D86-4092-A0F1-BC30C4572DBF}" name="Column3" dataDxfId="773"/>
    <tableColumn id="12" xr3:uid="{775624BF-5FEB-4E31-85B7-67123CF3E63C}" name="Column4" dataDxfId="772"/>
    <tableColumn id="13" xr3:uid="{CB123226-105A-465F-934A-34BC69680C45}" name="Column5" dataDxfId="771"/>
    <tableColumn id="14" xr3:uid="{168EF89A-C8BE-4C41-8894-B9ED3CEE4CD6}" name="Column6" dataDxfId="770"/>
    <tableColumn id="15" xr3:uid="{799ADA7C-4CBD-4A80-BBFA-0AA0D5CE9FAD}" name="Column7" dataDxfId="769"/>
    <tableColumn id="16" xr3:uid="{40C10DEB-7876-43A3-9EBD-94A523C1D699}" name="UL/ETL Listed" dataDxfId="768"/>
    <tableColumn id="17" xr3:uid="{925A688F-8652-458F-BD66-AE143F24C0FB}" name="Currency" dataDxfId="767">
      <calculatedColumnFormula>Currency</calculatedColumnFormula>
    </tableColumn>
    <tableColumn id="18" xr3:uid="{241F6026-0F91-4586-BB22-3916905EC969}" name="DIM Weight" dataDxfId="766"/>
    <tableColumn id="19" xr3:uid="{9D8D4998-0893-42EB-87AC-225E121B4F6B}" name="Weight Unit of Measure" dataDxfId="765">
      <calculatedColumnFormula>WeightUOM</calculatedColumnFormula>
    </tableColumn>
    <tableColumn id="20" xr3:uid="{F36B1F0C-6B65-4673-B2EF-B60733D5881A}" name="SKU/UPC" dataDxfId="764"/>
    <tableColumn id="21" xr3:uid="{FA5AB1E8-898B-4C46-8527-68706DC4404D}" name="Model Name" dataDxfId="763">
      <calculatedColumnFormula>Table13111218[[#This Row],[Short Description]]</calculatedColumnFormula>
    </tableColumn>
    <tableColumn id="22" xr3:uid="{0D0B130D-7220-42C3-9A8A-4535EBFF71A5}" name="Long Description" dataDxfId="762"/>
    <tableColumn id="23" xr3:uid="{5CDFFF86-3695-4AA1-9198-700BF92A97DE}" name="Other Description" dataDxfId="761"/>
    <tableColumn id="24" xr3:uid="{5E60C9A3-F2FC-40FC-99FE-AC7CBF4E91D3}" name="Serialized Item" dataDxfId="760"/>
    <tableColumn id="25" xr3:uid="{7D1E7C48-7B0C-4D8A-BC75-F4C59A1DB8C5}" name="Not Available for Sale" dataDxfId="759">
      <calculatedColumnFormula>NotForSale</calculatedColumnFormula>
    </tableColumn>
    <tableColumn id="26" xr3:uid="{1368DA16-7F87-429F-91AF-292188540D4D}" name="Item Status" dataDxfId="758">
      <calculatedColumnFormula>ItemStatus</calculatedColumnFormula>
    </tableColumn>
    <tableColumn id="27" xr3:uid="{2EABA305-0DF2-4AED-B82D-346730E082A3}" name="Manufacturer's Category" dataDxfId="757"/>
    <tableColumn id="28" xr3:uid="{F8FD728E-EE5D-47C2-BD54-58437A831A52}" name="Replacement Item Part Number" dataDxfId="756"/>
    <tableColumn id="29" xr3:uid="{F9873BD6-1D72-46AE-91FE-2A620CCC708C}" name="Replacement Item Model Name" dataDxfId="755"/>
    <tableColumn id="30" xr3:uid="{C62AA54F-A9A1-431C-875E-6D6B9ED80B31}" name="Required Accessories" dataDxfId="754"/>
    <tableColumn id="31" xr3:uid="{D9D4774D-F6AB-44B5-A5CA-614587DE39D6}" name="Optional Accessories" dataDxfId="753"/>
    <tableColumn id="32" xr3:uid="{D42B0F30-C8C2-48F2-AE5C-A67B72EB40DF}" name="MAP (Minimum Advertised Price)" dataDxfId="752">
      <calculatedColumnFormula>Table13111218[[#This Row],[US MSRP]]</calculatedColumnFormula>
    </tableColumn>
    <tableColumn id="33" xr3:uid="{7F0A72A8-78ED-4199-A2A2-5CD5603DC184}" name="GSA Cost Price" dataDxfId="751"/>
    <tableColumn id="34" xr3:uid="{15C2A37E-0BB9-4A02-A2D8-F6E1768E7342}" name="GSA Sell Price" dataDxfId="750"/>
    <tableColumn id="35" xr3:uid="{C1513395-910A-4269-AD84-EC1E1D8D4A22}" name="Discount-Off List" dataDxfId="749"/>
    <tableColumn id="36" xr3:uid="{A15047AB-BF20-4E7F-98A4-B21017439376}" name="Freight Policy" dataDxfId="748"/>
    <tableColumn id="37" xr3:uid="{4E7C8F01-BF03-43F3-A016-244E933D42E0}" name="FOB/Ex-works" dataDxfId="747">
      <calculatedColumnFormula>FOB</calculatedColumnFormula>
    </tableColumn>
    <tableColumn id="38" xr3:uid="{DD798842-BB8C-477C-A265-2D89FE8B7D8C}" name="Freight Class" dataDxfId="746">
      <calculatedColumnFormula>Freight</calculatedColumnFormula>
    </tableColumn>
    <tableColumn id="39" xr3:uid="{AE3246C2-7182-475F-83F0-5C7F2777AC79}" name="Drop Ship Y/N?" dataDxfId="745">
      <calculatedColumnFormula>DropShip</calculatedColumnFormula>
    </tableColumn>
    <tableColumn id="40" xr3:uid="{A70B0C26-5900-4A3B-9B0F-F175564E14E0}" name="U.S Energy Star Y/N?" dataDxfId="744">
      <calculatedColumnFormula>EnergyStar</calculatedColumnFormula>
    </tableColumn>
    <tableColumn id="41" xr3:uid="{AC0C819E-EE83-4970-B110-A4D003B40332}" name="TAA Compliant Y/N?" dataDxfId="743"/>
    <tableColumn id="42" xr3:uid="{DBF759BD-5D2D-480A-B0F7-95E0A99C43E9}" name="Certificate of Origin" dataDxfId="742"/>
    <tableColumn id="43" xr3:uid="{A4272D16-210C-45ED-93D0-C4E861BEB0F2}" name="URL/Link" dataDxfId="741" dataCellStyle="Hyperlink">
      <calculatedColumnFormula>URL</calculatedColumnFormula>
    </tableColumn>
    <tableColumn id="44" xr3:uid="{9B25B4EA-987D-416F-9ED5-DD36BA0A0A98}" name="Manufacturer's Division" dataDxfId="740">
      <calculatedColumnFormula>Table13111218[[#This Row],[Manufacturer''s Category]]</calculatedColumnFormula>
    </tableColumn>
    <tableColumn id="45" xr3:uid="{9719D488-9CFE-44BB-9D06-5B43BF3C6A89}" name="InfoComm iQ Category" dataDxfId="739"/>
    <tableColumn id="46" xr3:uid="{D4835BBC-D928-4195-8723-6B640899FC8E}" name="InfoComm Member Number" dataDxfId="738">
      <calculatedColumnFormula>InfoComm_Number</calculatedColumnFormula>
    </tableColumn>
    <tableColumn id="47" xr3:uid="{466916C9-6C0C-4943-AF6E-9AD0FD26AAAC}" name="Notes" dataDxfId="73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B479D8-7C8F-4699-A430-7877ADC2A23B}" name="Table1367" displayName="Table1367" ref="A1:AR109" totalsRowShown="0" headerRowDxfId="736" dataDxfId="735">
  <autoFilter ref="A1:AR109" xr:uid="{16B4EA1A-F494-4467-B827-8C7B63E9487A}"/>
  <sortState xmlns:xlrd2="http://schemas.microsoft.com/office/spreadsheetml/2017/richdata2" ref="A2:AR109">
    <sortCondition ref="D3:D109"/>
  </sortState>
  <tableColumns count="44">
    <tableColumn id="1" xr3:uid="{99DAB5B4-603C-48A0-8739-FDB513AF9E9B}" name="Manufacturer" dataDxfId="734">
      <calculatedColumnFormula>Company</calculatedColumnFormula>
    </tableColumn>
    <tableColumn id="2" xr3:uid="{82B1652A-C90C-4C98-B8ED-0AF6465030B7}" name="Price Sheet Date - Last Updated" dataDxfId="733">
      <calculatedColumnFormula>Effectivity_Date</calculatedColumnFormula>
    </tableColumn>
    <tableColumn id="3" xr3:uid="{A046C1C9-2C76-4164-942E-6D7F6E445933}" name="Part Number" dataDxfId="732"/>
    <tableColumn id="4" xr3:uid="{7E712697-DAC9-4598-88D7-C394E0B4533A}" name="Short Description" dataDxfId="731"/>
    <tableColumn id="5" xr3:uid="{BF1AC122-D3AA-4B75-897E-8A1BB79385E0}" name="Unit of Measure" dataDxfId="730"/>
    <tableColumn id="6" xr3:uid="{A6757CB6-54E9-4E67-89D1-79A2FDE251E9}" name="US MSRP" dataDxfId="729"/>
    <tableColumn id="10" xr3:uid="{D1494605-A4A2-4D13-B522-6555F764C130}" name="Legacy Part Number" dataDxfId="728"/>
    <tableColumn id="11" xr3:uid="{CD197AF5-043F-4BF0-BC8B-6F26A1B52F2F}" name="Column3" dataDxfId="727"/>
    <tableColumn id="12" xr3:uid="{FDB359CB-42E5-4EDD-8374-82980B1CA0C0}" name="Column4" dataDxfId="726"/>
    <tableColumn id="13" xr3:uid="{00933BA6-1201-4174-8EDF-606D5B162CAB}" name="Column5" dataDxfId="725"/>
    <tableColumn id="14" xr3:uid="{61D4119C-CBC8-4102-80CE-72AA022F7EE2}" name="Column6" dataDxfId="724"/>
    <tableColumn id="15" xr3:uid="{F93279B6-C1D7-4515-AE0D-8BD19824D2B3}" name="Column7" dataDxfId="723"/>
    <tableColumn id="16" xr3:uid="{6E318399-E909-4F3B-BCC7-4DFBBE41452A}" name="UL/ETL Listed" dataDxfId="722"/>
    <tableColumn id="17" xr3:uid="{E053459C-B61E-4527-B271-3E06C507676C}" name="Currency" dataDxfId="721">
      <calculatedColumnFormula>Currency</calculatedColumnFormula>
    </tableColumn>
    <tableColumn id="18" xr3:uid="{D3521E49-9CB0-46E1-8A56-1C25582CFB57}" name="DIM Weight" dataDxfId="720"/>
    <tableColumn id="19" xr3:uid="{96E6E4CD-D94F-4813-95D8-4EC00B614C71}" name="Weight Unit of Measure" dataDxfId="719">
      <calculatedColumnFormula>WeightUOM</calculatedColumnFormula>
    </tableColumn>
    <tableColumn id="20" xr3:uid="{51792269-E7E7-4DF8-8A1F-97E93A288D30}" name="SKU/UPC" dataDxfId="718"/>
    <tableColumn id="21" xr3:uid="{BEB6CD2C-409D-45A3-87A9-DD18395DFC1A}" name="Model Name" dataDxfId="717">
      <calculatedColumnFormula>Table1367[[#This Row],[Short Description]]</calculatedColumnFormula>
    </tableColumn>
    <tableColumn id="22" xr3:uid="{994BB84B-EFE7-4719-BCCE-D1017041DCBE}" name="Long Description" dataDxfId="716"/>
    <tableColumn id="23" xr3:uid="{55629CE9-042A-4D92-89C4-E13B9071AE3B}" name="Other Description" dataDxfId="715"/>
    <tableColumn id="24" xr3:uid="{CFB093B5-97C3-4C5E-AF38-79EEF1E2C14A}" name="Serialized Item" dataDxfId="714"/>
    <tableColumn id="25" xr3:uid="{E451CD43-8BEB-4B90-991A-E68AE1CD46BC}" name="Not Available for Sale" dataDxfId="713">
      <calculatedColumnFormula>NotForSale</calculatedColumnFormula>
    </tableColumn>
    <tableColumn id="26" xr3:uid="{11B5CBE4-6903-41FB-84A5-25EB0619133E}" name="Item Status" dataDxfId="712">
      <calculatedColumnFormula>ItemStatus</calculatedColumnFormula>
    </tableColumn>
    <tableColumn id="27" xr3:uid="{15C3F867-9A90-4C5A-B3FE-4C871172843F}" name="Manufacturer's Category" dataDxfId="711"/>
    <tableColumn id="28" xr3:uid="{519F3A48-1A76-40D2-8E1A-996D725BAB60}" name="Replacement Item Part Number" dataDxfId="710"/>
    <tableColumn id="29" xr3:uid="{6D1E0B12-E6DC-4569-B0E2-A1BC7AD0CBC5}" name="Replacement Item Model Name" dataDxfId="709"/>
    <tableColumn id="30" xr3:uid="{B88AB05D-BF1C-422F-BF01-54802C82CE70}" name="Required Accessories" dataDxfId="708"/>
    <tableColumn id="31" xr3:uid="{BC26FDAD-CD44-48A2-A5BA-D1562E87147B}" name="Optional Accessories" dataDxfId="707"/>
    <tableColumn id="32" xr3:uid="{C83FC326-8106-47E7-B5A4-396063F89C0F}" name="MAP (Minimum Advertised Price)" dataDxfId="706">
      <calculatedColumnFormula>Table1367[[#This Row],[US MSRP]]</calculatedColumnFormula>
    </tableColumn>
    <tableColumn id="33" xr3:uid="{32ED95DF-6179-44FE-95B9-6494A4856036}" name="GSA Cost Price" dataDxfId="705"/>
    <tableColumn id="34" xr3:uid="{1C82B721-D5E2-4688-8686-549A571D7A6C}" name="GSA Sell Price" dataDxfId="704"/>
    <tableColumn id="35" xr3:uid="{DF1A5AB7-3127-4FEE-A082-3C9400696708}" name="Discount-Off List" dataDxfId="703"/>
    <tableColumn id="36" xr3:uid="{6EA5FDE7-EBDD-4049-8B1D-6A7904DDA826}" name="Freight Policy" dataDxfId="702"/>
    <tableColumn id="37" xr3:uid="{6596CF74-C0C1-491A-BD0D-D8E3203CD492}" name="FOB/Ex-works" dataDxfId="701">
      <calculatedColumnFormula>FOB</calculatedColumnFormula>
    </tableColumn>
    <tableColumn id="38" xr3:uid="{73541BB6-64A3-4440-BCE6-10D1C1485F87}" name="Freight Class" dataDxfId="700">
      <calculatedColumnFormula>Freight</calculatedColumnFormula>
    </tableColumn>
    <tableColumn id="39" xr3:uid="{B822AD59-1111-4ABE-A20E-267E11EA9A0E}" name="Drop Ship Y/N?" dataDxfId="699">
      <calculatedColumnFormula>DropShip</calculatedColumnFormula>
    </tableColumn>
    <tableColumn id="40" xr3:uid="{6A632328-3637-49D1-9938-7788A1B9E6DD}" name="U.S Energy Star Y/N?" dataDxfId="698">
      <calculatedColumnFormula>EnergyStar</calculatedColumnFormula>
    </tableColumn>
    <tableColumn id="41" xr3:uid="{FFC6D57F-276A-42D8-A06A-4566C47A6C83}" name="TAA Compliant Y/N?" dataDxfId="697"/>
    <tableColumn id="42" xr3:uid="{4EC0E4FF-92B4-4439-925C-3F4903CAC58A}" name="Certificate of Origin" dataDxfId="696"/>
    <tableColumn id="43" xr3:uid="{756E0699-178D-416D-8BCC-2803E7896754}" name="URL/Link" dataDxfId="695" dataCellStyle="Hyperlink">
      <calculatedColumnFormula>URL</calculatedColumnFormula>
    </tableColumn>
    <tableColumn id="44" xr3:uid="{7B33AEA1-6A33-414F-90E5-155F753F0669}" name="Manufacturer's Division" dataDxfId="694">
      <calculatedColumnFormula>Table1367[[#This Row],[Manufacturer''s Category]]</calculatedColumnFormula>
    </tableColumn>
    <tableColumn id="45" xr3:uid="{7F1F8499-C518-4052-B06E-5C4C46BC46B5}" name="InfoComm iQ Category" dataDxfId="693"/>
    <tableColumn id="46" xr3:uid="{FE58DC0A-D996-48F3-B763-C5DA63346E4E}" name="InfoComm Member Number" dataDxfId="692">
      <calculatedColumnFormula>InfoComm_Number</calculatedColumnFormula>
    </tableColumn>
    <tableColumn id="47" xr3:uid="{30CEA15D-6C2E-4423-8B23-7D075CF0AF8D}" name="Notes" dataDxfId="69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2213E55-A78E-4EE3-AF37-DEB3D4CD289C}" name="Table19" displayName="Table19" ref="A1:AR43" totalsRowShown="0" headerRowDxfId="690" dataDxfId="689">
  <autoFilter ref="A1:AR43" xr:uid="{5B08B056-70FD-4B15-A95B-92C210F60052}"/>
  <sortState xmlns:xlrd2="http://schemas.microsoft.com/office/spreadsheetml/2017/richdata2" ref="A2:AR43">
    <sortCondition ref="D43"/>
  </sortState>
  <tableColumns count="44">
    <tableColumn id="1" xr3:uid="{44DFAF00-1840-46CE-B36C-0D0C9FAFC449}" name="Manufacturer" dataDxfId="688">
      <calculatedColumnFormula>Company</calculatedColumnFormula>
    </tableColumn>
    <tableColumn id="2" xr3:uid="{17AF94C0-8B41-4305-AFA7-B933EBB753CB}" name="Price Sheet Date - Last Updated" dataDxfId="687">
      <calculatedColumnFormula>Effectivity_Date</calculatedColumnFormula>
    </tableColumn>
    <tableColumn id="3" xr3:uid="{3CED7C3C-B490-40B5-82C8-50D42132C16E}" name="Part Number" dataDxfId="686"/>
    <tableColumn id="4" xr3:uid="{160CB81E-257A-40E3-B645-58F3CBD8DEFF}" name="Short Description" dataDxfId="685"/>
    <tableColumn id="5" xr3:uid="{7D8D1CE0-D975-4A48-96E3-A650F48D399B}" name="Unit of Measure" dataDxfId="684"/>
    <tableColumn id="6" xr3:uid="{9B934FAE-0575-4D9D-A615-8554E0ECB03F}" name="US MSRP" dataDxfId="683"/>
    <tableColumn id="10" xr3:uid="{303D2715-B5BB-4A01-853D-190BB8E88B14}" name="Legacy Part Number" dataDxfId="682"/>
    <tableColumn id="11" xr3:uid="{9766904F-408B-41A1-9D12-4D9256988F18}" name="Column3" dataDxfId="681"/>
    <tableColumn id="12" xr3:uid="{E1059611-444A-4EE2-ACBB-C665CA2DE3DA}" name="Column4" dataDxfId="680"/>
    <tableColumn id="13" xr3:uid="{42B365F4-F706-485C-A7E5-789CC86C3747}" name="Column5" dataDxfId="679"/>
    <tableColumn id="14" xr3:uid="{420F83D1-2CFA-4490-AE54-28486D60B71B}" name="Pallet Qty" dataDxfId="678"/>
    <tableColumn id="15" xr3:uid="{19F45D13-8CCE-4154-9B58-A16223FCEFAD}" name="Approx. Pallet Dims _x000a_(W x D x H)" dataDxfId="677"/>
    <tableColumn id="16" xr3:uid="{E252BDF0-8136-4E88-8AE8-E16090E24B49}" name="UL/ETL Listed" dataDxfId="676"/>
    <tableColumn id="17" xr3:uid="{C247CE50-02FB-4879-B416-D425A21242AD}" name="Currency" dataDxfId="675">
      <calculatedColumnFormula>Currency</calculatedColumnFormula>
    </tableColumn>
    <tableColumn id="18" xr3:uid="{C020E41E-7CE6-4C54-ADB1-BB62F26E13AB}" name="DIM Weight" dataDxfId="674"/>
    <tableColumn id="19" xr3:uid="{0F544C9F-EF4F-4A8E-A1AF-50E36144A47D}" name="Weight Unit of Measure" dataDxfId="673">
      <calculatedColumnFormula>WeightUOM</calculatedColumnFormula>
    </tableColumn>
    <tableColumn id="20" xr3:uid="{9B1D5707-CB2E-4D08-B383-DEE1FCC311AF}" name="SKU/EAN" dataDxfId="672"/>
    <tableColumn id="21" xr3:uid="{3545A3B0-4538-4D8D-9A11-183DFA3FFAF5}" name="Model Name" dataDxfId="671">
      <calculatedColumnFormula>Table19[[#This Row],[Short Description]]</calculatedColumnFormula>
    </tableColumn>
    <tableColumn id="22" xr3:uid="{2E38CE4F-C03A-48BF-874E-A689A6F2B7E8}" name="Long Description" dataDxfId="670"/>
    <tableColumn id="23" xr3:uid="{D67DC21B-1943-4C6F-9579-782EE97C1C93}" name="Other Description" dataDxfId="669"/>
    <tableColumn id="24" xr3:uid="{9DF457C2-79FC-4348-8702-DCF58354AFCD}" name="Serialized Item" dataDxfId="668"/>
    <tableColumn id="25" xr3:uid="{D46CD2B6-7D4C-4B73-8384-72563CBDD414}" name="Not Available for Sale" dataDxfId="667">
      <calculatedColumnFormula>NotForSale</calculatedColumnFormula>
    </tableColumn>
    <tableColumn id="26" xr3:uid="{A238F81C-B7AA-4CB5-AC76-868BB698305F}" name="Item Status" dataDxfId="666">
      <calculatedColumnFormula>ItemStatus</calculatedColumnFormula>
    </tableColumn>
    <tableColumn id="27" xr3:uid="{4170EFB1-C2EC-4111-99AE-B25BF93574BC}" name="Manufacturer's Category" dataDxfId="665"/>
    <tableColumn id="28" xr3:uid="{DC6039B6-754C-4F77-8051-87D2E9875A0A}" name="Replacement Item Part Number" dataDxfId="664"/>
    <tableColumn id="29" xr3:uid="{BF8CECAA-2BE6-41ED-A6FB-B484EC6A59EA}" name="Replacement Item Model Name" dataDxfId="663"/>
    <tableColumn id="30" xr3:uid="{6603E009-EC05-450D-8CB0-1C77C7FEB2A2}" name="Required Accessories" dataDxfId="662"/>
    <tableColumn id="31" xr3:uid="{AE7DB403-B5F5-41A6-ACBE-556B751BD891}" name="Optional Accessories" dataDxfId="661"/>
    <tableColumn id="32" xr3:uid="{E8DAF66E-161C-4BFA-80EE-ED74063F26FE}" name="MAP (Minimum Advertised Price)" dataDxfId="660">
      <calculatedColumnFormula>Table19[[#This Row],[US MSRP]]</calculatedColumnFormula>
    </tableColumn>
    <tableColumn id="33" xr3:uid="{18D5388E-2DE0-4AD6-93E3-F3665BEF96C9}" name="GSA Cost Price" dataDxfId="659"/>
    <tableColumn id="34" xr3:uid="{5AAC4648-BC7E-43EB-A5E5-A558CF910EFB}" name="GSA Sell Price" dataDxfId="658"/>
    <tableColumn id="35" xr3:uid="{F25B6FFD-EB36-40F5-9260-4211367381A5}" name="Discount-Off List" dataDxfId="657"/>
    <tableColumn id="36" xr3:uid="{0F68988E-4B80-463C-93F2-317F778CD420}" name="Freight Policy" dataDxfId="656"/>
    <tableColumn id="37" xr3:uid="{21EF3A32-E787-444C-A624-D8E77548F085}" name="FOB/Ex-works" dataDxfId="655">
      <calculatedColumnFormula>FOB</calculatedColumnFormula>
    </tableColumn>
    <tableColumn id="38" xr3:uid="{7DC17BCC-4418-45B3-9E84-6E6BC4731515}" name="Freight Class" dataDxfId="654">
      <calculatedColumnFormula>Freight</calculatedColumnFormula>
    </tableColumn>
    <tableColumn id="39" xr3:uid="{5E2D1510-1235-417F-8036-0BBC0F5DE1F5}" name="Drop Ship Y/N?" dataDxfId="653">
      <calculatedColumnFormula>DropShip</calculatedColumnFormula>
    </tableColumn>
    <tableColumn id="40" xr3:uid="{8612B22C-0B3C-467B-A1A0-60317A526AAE}" name="U.S Energy Star Y/N?" dataDxfId="652">
      <calculatedColumnFormula>EnergyStar</calculatedColumnFormula>
    </tableColumn>
    <tableColumn id="41" xr3:uid="{B6BBF21D-FA3F-4E58-8BEB-844E09FDF351}" name="TAA Compliant Y/N?" dataDxfId="651"/>
    <tableColumn id="42" xr3:uid="{3DED0D52-4BA7-49EB-9A55-4AAA2DFDB22C}" name="Certificate of Origin" dataDxfId="650"/>
    <tableColumn id="43" xr3:uid="{391D1B76-6871-45F4-9DFA-13C7D856D1EF}" name="URL/Link" dataDxfId="649" dataCellStyle="Hyperlink">
      <calculatedColumnFormula>URL</calculatedColumnFormula>
    </tableColumn>
    <tableColumn id="44" xr3:uid="{7AF1351D-F189-41F1-95AD-A1E7855ED51B}" name="Manufacturer's Division" dataDxfId="648">
      <calculatedColumnFormula>Table19[[#This Row],[Manufacturer''s Category]]</calculatedColumnFormula>
    </tableColumn>
    <tableColumn id="45" xr3:uid="{B1DA06A3-2E27-4B3A-B55B-1EB49DEA4A1F}" name="InfoComm iQ Category" dataDxfId="647"/>
    <tableColumn id="46" xr3:uid="{40F90B5D-1A72-4CFA-91FA-3B42448C8A49}" name="InfoComm Member Number" dataDxfId="646">
      <calculatedColumnFormula>InfoComm_Number</calculatedColumnFormula>
    </tableColumn>
    <tableColumn id="47" xr3:uid="{2A78B8FC-BB01-4691-9871-FAB32497ABA4}" name="Notes" dataDxfId="64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B25626-A9D8-4ADD-91D5-DD2EF37965AB}" name="Table110" displayName="Table110" ref="A1:AR450" totalsRowShown="0" headerRowDxfId="644" dataDxfId="643">
  <autoFilter ref="A1:AR450" xr:uid="{33383254-4943-4D9E-8732-937F54C399F0}"/>
  <sortState xmlns:xlrd2="http://schemas.microsoft.com/office/spreadsheetml/2017/richdata2" ref="A2:AR450">
    <sortCondition ref="D13:D450"/>
  </sortState>
  <tableColumns count="44">
    <tableColumn id="1" xr3:uid="{00F1BED8-17E0-4954-B8F7-F7A1B8D30D2D}" name="Manufacturer" dataDxfId="642">
      <calculatedColumnFormula>Company</calculatedColumnFormula>
    </tableColumn>
    <tableColumn id="2" xr3:uid="{426530C7-6B71-43D5-A9C3-D2125D8FEB11}" name="Price Sheet Date - Last Updated" dataDxfId="641">
      <calculatedColumnFormula>Effectivity_Date</calculatedColumnFormula>
    </tableColumn>
    <tableColumn id="3" xr3:uid="{ED1583DF-72FF-4A37-8158-8D9251DCA5D4}" name="Part Number" dataDxfId="640"/>
    <tableColumn id="4" xr3:uid="{F20FF3A7-7E1C-48DC-A128-104CBC94517D}" name="Short Description" dataDxfId="639"/>
    <tableColumn id="5" xr3:uid="{374D4136-F20B-4EE5-B543-334C94905146}" name="Unit of Measure" dataDxfId="638"/>
    <tableColumn id="6" xr3:uid="{0C14AA22-E34E-43AB-9A37-A97F448C289F}" name="US MSRP" dataDxfId="637"/>
    <tableColumn id="10" xr3:uid="{4001E1B0-DA1A-4520-B0ED-454FE62DA628}" name="Legacy Part Number" dataDxfId="636"/>
    <tableColumn id="11" xr3:uid="{2ADB0854-2E90-4908-9A34-562A076E5B20}" name="Column3" dataDxfId="635"/>
    <tableColumn id="12" xr3:uid="{6C9485DD-B521-480C-BD41-37DC71203A98}" name="Column4" dataDxfId="634"/>
    <tableColumn id="13" xr3:uid="{799FC76F-55C1-41C2-9CBB-23F529594064}" name="Column5" dataDxfId="633"/>
    <tableColumn id="14" xr3:uid="{DDC36C6E-A447-4623-B10E-33F754641025}" name="Column6" dataDxfId="632"/>
    <tableColumn id="15" xr3:uid="{EA6B40F4-15A4-4E34-B4B3-33BDB0A67ED4}" name="Column7" dataDxfId="631"/>
    <tableColumn id="16" xr3:uid="{CC1C2E14-34BF-4BE7-A3D8-AB69E8D963D0}" name="UL/ETL Listed" dataDxfId="630"/>
    <tableColumn id="17" xr3:uid="{B378D4E3-1F9C-493E-B9DF-6995514D1A81}" name="Currency" dataDxfId="629">
      <calculatedColumnFormula>Currency</calculatedColumnFormula>
    </tableColumn>
    <tableColumn id="18" xr3:uid="{7D95D126-2599-4029-96BC-F498C89DA86F}" name="DIM Weight" dataDxfId="628"/>
    <tableColumn id="19" xr3:uid="{04A43D37-DA96-4E6D-B5DC-FFAB395C4073}" name="Weight Unit of Measure" dataDxfId="627">
      <calculatedColumnFormula>WeightUOM</calculatedColumnFormula>
    </tableColumn>
    <tableColumn id="20" xr3:uid="{6A529F39-26C8-4C73-A060-C2E80DF168AD}" name="SKU/UPC" dataDxfId="626"/>
    <tableColumn id="21" xr3:uid="{46E0316B-098E-4399-AAD1-1CEACE6ED0E4}" name="Model Name" dataDxfId="625">
      <calculatedColumnFormula>Table110[[#This Row],[Short Description]]</calculatedColumnFormula>
    </tableColumn>
    <tableColumn id="22" xr3:uid="{A311DFD1-FAFD-44AC-A5AD-C5D85CA40140}" name="Long Description" dataDxfId="624"/>
    <tableColumn id="23" xr3:uid="{FACDB9B6-0D46-4C75-A95D-4F7FA28CB048}" name="Other Description" dataDxfId="623"/>
    <tableColumn id="24" xr3:uid="{7F0F1107-CB60-4A1F-B342-D3C9E127FEC9}" name="Serialized Item" dataDxfId="622"/>
    <tableColumn id="25" xr3:uid="{417D7503-4182-41B5-A361-D9EE47200C2C}" name="Not Available for Sale" dataDxfId="621">
      <calculatedColumnFormula>NotForSale</calculatedColumnFormula>
    </tableColumn>
    <tableColumn id="26" xr3:uid="{3120D9CE-6B73-4FFA-967C-41E7B5F72714}" name="Item Status" dataDxfId="620">
      <calculatedColumnFormula>ItemStatus</calculatedColumnFormula>
    </tableColumn>
    <tableColumn id="27" xr3:uid="{BC0B0E59-1E8C-410E-8BC1-74DE3BC3C7DF}" name="Manufacturer's Category" dataDxfId="619"/>
    <tableColumn id="28" xr3:uid="{A4DAF48E-D88A-4867-9848-CD87F3CEF385}" name="Replacement Item Part Number" dataDxfId="618"/>
    <tableColumn id="29" xr3:uid="{CC1552E6-D94A-4ACA-9DBA-4677E86396F0}" name="Replacement Item Model Name" dataDxfId="617"/>
    <tableColumn id="30" xr3:uid="{A507E661-00D8-4599-BBAB-1F55C4B829F3}" name="Required Accessories" dataDxfId="616"/>
    <tableColumn id="31" xr3:uid="{66E6B7B2-3B56-4BBF-885D-C3AE34B20001}" name="Optional Accessories" dataDxfId="615"/>
    <tableColumn id="32" xr3:uid="{A17EC583-37CF-4002-AD91-154810B0D199}" name="MAP (Minimum Advertised Price)" dataDxfId="614"/>
    <tableColumn id="33" xr3:uid="{62C85C95-BFE6-4AE4-B39C-D058C93D0FC4}" name="GSA Cost Price" dataDxfId="613"/>
    <tableColumn id="34" xr3:uid="{74742A51-6F9F-4584-A2C5-AE6C8295AA95}" name="GSA Sell Price" dataDxfId="612"/>
    <tableColumn id="35" xr3:uid="{38F5EF18-4F21-4C6C-8FD0-2F2448816B2B}" name="Discount-Off List" dataDxfId="611"/>
    <tableColumn id="36" xr3:uid="{849FD656-7E51-4DB8-87AD-BA976980DA8B}" name="Freight Policy" dataDxfId="610"/>
    <tableColumn id="37" xr3:uid="{AA4F7398-2F56-4166-841B-4ADFB104A0C3}" name="FOB/Ex-works" dataDxfId="609">
      <calculatedColumnFormula>FOB</calculatedColumnFormula>
    </tableColumn>
    <tableColumn id="38" xr3:uid="{12B5EEBC-B071-42E3-827A-FF8F4FBDBE50}" name="Freight Class" dataDxfId="608">
      <calculatedColumnFormula>Freight</calculatedColumnFormula>
    </tableColumn>
    <tableColumn id="39" xr3:uid="{75753ED2-0504-4CD4-8C83-5A5DEFF7A4BF}" name="Drop Ship Y/N?" dataDxfId="607">
      <calculatedColumnFormula>DropShip</calculatedColumnFormula>
    </tableColumn>
    <tableColumn id="40" xr3:uid="{E6FB42E2-69D9-4181-B8E7-6BBB0A556992}" name="U.S Energy Star Y/N?" dataDxfId="606">
      <calculatedColumnFormula>EnergyStar</calculatedColumnFormula>
    </tableColumn>
    <tableColumn id="41" xr3:uid="{EA419990-AEA8-4ED1-BC5E-969E2EFB080A}" name="TAA Compliant Y/N?" dataDxfId="605"/>
    <tableColumn id="42" xr3:uid="{8EDD593C-1932-4E70-83DF-3A35826568A9}" name="Certificate of Origin" dataDxfId="604"/>
    <tableColumn id="43" xr3:uid="{EBEF9784-95C7-45A2-BE34-62F3FE53986F}" name="URL/Link" dataDxfId="603" dataCellStyle="Hyperlink">
      <calculatedColumnFormula>URL</calculatedColumnFormula>
    </tableColumn>
    <tableColumn id="44" xr3:uid="{6099BAFD-CA29-445B-B0FF-5681D29EDDA4}" name="Manufacturer's Division" dataDxfId="602">
      <calculatedColumnFormula>Table110[[#This Row],[Manufacturer''s Category]]</calculatedColumnFormula>
    </tableColumn>
    <tableColumn id="45" xr3:uid="{5C95818D-1905-453F-91C3-D4C6EF846A71}" name="InfoComm iQ Category" dataDxfId="601"/>
    <tableColumn id="46" xr3:uid="{5E02D989-68D2-4B7C-94C7-CA713A450A87}" name="InfoComm Member Number" dataDxfId="600">
      <calculatedColumnFormula>InfoComm_Number</calculatedColumnFormula>
    </tableColumn>
    <tableColumn id="47" xr3:uid="{431D3CD3-5A0A-41D0-A195-4D85CACC4CC5}" name="Notes" dataDxfId="59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B7DDDFB-723A-4495-81EE-53BE0923F9EE}" name="Table131115" displayName="Table131115" ref="A1:AR3" totalsRowShown="0" headerRowDxfId="598" dataDxfId="597">
  <autoFilter ref="A1:AR3" xr:uid="{5485D495-D40D-481C-B8D3-483B35056FD4}"/>
  <tableColumns count="44">
    <tableColumn id="1" xr3:uid="{23D72F6C-BE9F-4EA1-A723-25B8DD07ADE4}" name="Manufacturer" dataDxfId="596">
      <calculatedColumnFormula>Company</calculatedColumnFormula>
    </tableColumn>
    <tableColumn id="2" xr3:uid="{09486039-7092-41A3-819C-38C0DC301BCA}" name="Price Sheet Date - Last Updated" dataDxfId="595">
      <calculatedColumnFormula>Effectivity_Date</calculatedColumnFormula>
    </tableColumn>
    <tableColumn id="3" xr3:uid="{9E05C571-FE37-46E5-B362-7AF2482FF75F}" name="Part Number" dataDxfId="594"/>
    <tableColumn id="4" xr3:uid="{27114929-A177-45C4-8564-9315145CE98E}" name="Short Description" dataDxfId="593"/>
    <tableColumn id="5" xr3:uid="{A502807F-9E2F-4ADD-A2BD-8E74B6412F86}" name="Unit of Measure" dataDxfId="592"/>
    <tableColumn id="6" xr3:uid="{A7E70096-8909-4079-BDF8-360116BA2966}" name="US MSRP" dataDxfId="591"/>
    <tableColumn id="10" xr3:uid="{D0E045E6-F2D4-4597-BCC6-F2B9391065EB}" name="Legacy Part Number" dataDxfId="590"/>
    <tableColumn id="11" xr3:uid="{4976495F-DE7E-4640-BFFA-8C75A4915A58}" name="Column3" dataDxfId="589"/>
    <tableColumn id="12" xr3:uid="{C0F9FF21-6DD8-4B0E-B035-9E20282C494D}" name="Column4" dataDxfId="588"/>
    <tableColumn id="13" xr3:uid="{517B37C5-6647-4188-99A7-1F976F9D0FA0}" name="Column5" dataDxfId="587"/>
    <tableColumn id="14" xr3:uid="{C71B2D21-B92E-48E8-882F-49E586E5E678}" name="Column6" dataDxfId="586"/>
    <tableColumn id="15" xr3:uid="{EF917418-5027-4E86-B3E1-986F9E49308A}" name="Column7" dataDxfId="585"/>
    <tableColumn id="16" xr3:uid="{EF226AEF-3734-4396-94C5-A91CC1FE6A13}" name="UL/ETL Listed" dataDxfId="584"/>
    <tableColumn id="17" xr3:uid="{D3E3EB2D-7C2C-4446-BCF6-0A2759495784}" name="Currency" dataDxfId="583">
      <calculatedColumnFormula>Currency</calculatedColumnFormula>
    </tableColumn>
    <tableColumn id="18" xr3:uid="{3EF56F98-AFDC-4B7B-BE66-258AB5E0EA42}" name="DIM Weight" dataDxfId="582"/>
    <tableColumn id="19" xr3:uid="{9F1FB6E9-BCFA-41C8-926F-2980A33C6AE7}" name="Weight Unit of Measure" dataDxfId="581">
      <calculatedColumnFormula>WeightUOM</calculatedColumnFormula>
    </tableColumn>
    <tableColumn id="20" xr3:uid="{F3F18847-525B-447B-AE1F-0671EFD5993B}" name="SKU/UPC" dataDxfId="580"/>
    <tableColumn id="21" xr3:uid="{C0BD7F04-78BE-40AB-987E-C48F3A77ADEA}" name="Model Name" dataDxfId="579">
      <calculatedColumnFormula>Table131115[[#This Row],[Short Description]]</calculatedColumnFormula>
    </tableColumn>
    <tableColumn id="22" xr3:uid="{23C7FBC3-3C00-40E9-A989-A6961956CDCF}" name="Long Description" dataDxfId="578"/>
    <tableColumn id="23" xr3:uid="{D908C33B-6305-4074-9898-45BC3B448677}" name="Other Description" dataDxfId="577"/>
    <tableColumn id="24" xr3:uid="{8B54A35A-7257-4130-B311-1823CB1B8B28}" name="Serialized Item" dataDxfId="576"/>
    <tableColumn id="25" xr3:uid="{5CF327C0-2DA0-41C3-BF6E-96803D90CCE3}" name="Not Available for Sale" dataDxfId="575">
      <calculatedColumnFormula>NotForSale</calculatedColumnFormula>
    </tableColumn>
    <tableColumn id="26" xr3:uid="{6248289D-F8E1-4A5E-8C96-3158A5F4ED47}" name="Item Status" dataDxfId="574">
      <calculatedColumnFormula>ItemStatus</calculatedColumnFormula>
    </tableColumn>
    <tableColumn id="27" xr3:uid="{6510DB14-65F6-4437-B6A5-2BD3FA4F72D3}" name="Manufacturer's Category" dataDxfId="573"/>
    <tableColumn id="28" xr3:uid="{BFD14B28-79D0-403C-9FB3-D5EE77570E20}" name="Replacement Item Part Number" dataDxfId="572"/>
    <tableColumn id="29" xr3:uid="{1378DBFA-A082-4DAC-8B3E-BBFF3AAE2DE9}" name="Replacement Item Model Name" dataDxfId="571"/>
    <tableColumn id="30" xr3:uid="{BF6A4FDE-D307-4E17-8DD4-23D30936BD9C}" name="Required Accessories" dataDxfId="570"/>
    <tableColumn id="31" xr3:uid="{515DBD7E-1812-471D-92EC-A3A9A13577D9}" name="Optional Accessories" dataDxfId="569"/>
    <tableColumn id="32" xr3:uid="{0C0BB073-C6F6-4C96-A9C9-71C051A87EC4}" name="MAP (Minimum Advertised Price)" dataDxfId="568">
      <calculatedColumnFormula>Table131115[[#This Row],[US MSRP]]</calculatedColumnFormula>
    </tableColumn>
    <tableColumn id="33" xr3:uid="{54384D5D-D692-4B37-B581-9B01F6E68D6E}" name="GSA Cost Price" dataDxfId="567"/>
    <tableColumn id="34" xr3:uid="{B1361544-6A52-4383-BEE2-561694302438}" name="GSA Sell Price" dataDxfId="566"/>
    <tableColumn id="35" xr3:uid="{2AAA1174-7429-4940-A186-F4D3A716A7D4}" name="Discount-Off List" dataDxfId="565"/>
    <tableColumn id="36" xr3:uid="{06AB674C-3CB5-45CF-8F16-4F6002F22250}" name="Freight Policy" dataDxfId="564"/>
    <tableColumn id="37" xr3:uid="{217FC8C8-2253-4237-832F-2C5E829FF2F0}" name="FOB/Ex-works" dataDxfId="563">
      <calculatedColumnFormula>FOB</calculatedColumnFormula>
    </tableColumn>
    <tableColumn id="38" xr3:uid="{B6FFD378-8A8C-462F-BFCF-8B83E3DB8397}" name="Freight Class" dataDxfId="562">
      <calculatedColumnFormula>Freight</calculatedColumnFormula>
    </tableColumn>
    <tableColumn id="39" xr3:uid="{8A20E7BC-AC4B-4F68-991D-9303B0EB4D89}" name="Drop Ship Y/N?" dataDxfId="561">
      <calculatedColumnFormula>DropShip</calculatedColumnFormula>
    </tableColumn>
    <tableColumn id="40" xr3:uid="{9532B163-4D95-4834-9DD4-C76A03306E67}" name="U.S Energy Star Y/N?" dataDxfId="560">
      <calculatedColumnFormula>EnergyStar</calculatedColumnFormula>
    </tableColumn>
    <tableColumn id="41" xr3:uid="{8CB7379D-CB7E-4FEF-BC3D-DD3719D2A53C}" name="TAA Compliant Y/N?" dataDxfId="559"/>
    <tableColumn id="42" xr3:uid="{668FA304-0F10-4072-9641-B515BACC2BDE}" name="Certificate of Origin" dataDxfId="558"/>
    <tableColumn id="43" xr3:uid="{C78FC927-6BAC-4EB2-BD51-01F26A12D48A}" name="URL/Link" dataDxfId="557" dataCellStyle="Hyperlink">
      <calculatedColumnFormula>URL</calculatedColumnFormula>
    </tableColumn>
    <tableColumn id="44" xr3:uid="{869B8F7F-AAC2-4D7F-A01B-8DD7D1E7176B}" name="Manufacturer's Division" dataDxfId="556">
      <calculatedColumnFormula>Table131115[[#This Row],[Manufacturer''s Category]]</calculatedColumnFormula>
    </tableColumn>
    <tableColumn id="45" xr3:uid="{EACAC70D-6485-46CF-B838-8345EAF54B69}" name="InfoComm iQ Category" dataDxfId="555"/>
    <tableColumn id="46" xr3:uid="{78D6AB5A-27E1-4CBE-8F29-F5E4E82E598A}" name="InfoComm Member Number" dataDxfId="554">
      <calculatedColumnFormula>InfoComm_Number</calculatedColumnFormula>
    </tableColumn>
    <tableColumn id="47" xr3:uid="{24D2AB85-287E-4764-A837-0DC5358832CC}" name="Notes" dataDxfId="553"/>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D798A0-8599-44D7-B639-AE74425BEF02}" name="Table148" displayName="Table148" ref="A1:AR166" totalsRowShown="0" headerRowDxfId="552" dataDxfId="551">
  <autoFilter ref="A1:AR166" xr:uid="{832436A5-3F92-40DA-9B44-ACF681065068}"/>
  <sortState xmlns:xlrd2="http://schemas.microsoft.com/office/spreadsheetml/2017/richdata2" ref="A2:AR166">
    <sortCondition ref="D165:D166"/>
  </sortState>
  <tableColumns count="44">
    <tableColumn id="1" xr3:uid="{9535981E-66E0-49D2-9C30-5381644ACA66}" name="Manufacturer" dataDxfId="550">
      <calculatedColumnFormula>Company</calculatedColumnFormula>
    </tableColumn>
    <tableColumn id="2" xr3:uid="{4343F31B-B7CD-41CA-B9F4-22F13897DEA0}" name="Price Sheet Date - Last Updated" dataDxfId="549">
      <calculatedColumnFormula>Effectivity_Date</calculatedColumnFormula>
    </tableColumn>
    <tableColumn id="3" xr3:uid="{4DD22DE3-FF1F-4704-978F-9AB8E1F2CEEF}" name="Part Number" dataDxfId="548"/>
    <tableColumn id="4" xr3:uid="{EAF21BFB-D5D2-4602-9589-6DADC98777EA}" name="Short Description" dataDxfId="547"/>
    <tableColumn id="5" xr3:uid="{7E1C1C3D-F9E4-465B-8D35-36EFF90C6C01}" name="Unit of Measure" dataDxfId="546"/>
    <tableColumn id="6" xr3:uid="{8F3DF8B9-E657-4DB7-8B16-DB51CDBDD707}" name="US MSRP" dataDxfId="545"/>
    <tableColumn id="10" xr3:uid="{0E48C948-8C43-413D-B29E-7CBA92F62023}" name="Legacy Part Number" dataDxfId="544"/>
    <tableColumn id="11" xr3:uid="{6623FE98-2545-4322-A372-3D5B53CC5D8C}" name="Column3" dataDxfId="543"/>
    <tableColumn id="12" xr3:uid="{6BC2FF22-E487-4F3A-AB60-D119D5AC0255}" name="Column4" dataDxfId="542"/>
    <tableColumn id="13" xr3:uid="{7973EE3B-D032-4370-930C-1842DF22E49F}" name="Column5" dataDxfId="541"/>
    <tableColumn id="14" xr3:uid="{12F86B6F-DFB9-4E94-AE63-9A8524582427}" name="Pallet Qty" dataDxfId="540"/>
    <tableColumn id="15" xr3:uid="{43CD38E7-36FE-44E4-958D-CE6334A9F947}" name="Approx. Pallet Dims _x000a_(W x D x H)" dataDxfId="539"/>
    <tableColumn id="16" xr3:uid="{7CCE6287-2233-45BD-B75F-ECD48DC3032D}" name="UL/ETL Listed" dataDxfId="538"/>
    <tableColumn id="17" xr3:uid="{C6FF7C34-69F2-4207-93BD-4D6603EDB67D}" name="Currency" dataDxfId="537">
      <calculatedColumnFormula>Currency</calculatedColumnFormula>
    </tableColumn>
    <tableColumn id="18" xr3:uid="{FB2D86A5-9507-42D3-A245-881A44A2F435}" name="DIM Weight" dataDxfId="536"/>
    <tableColumn id="19" xr3:uid="{3F4D82B5-B532-41B1-8914-81F50787B742}" name="Weight Unit of Measure" dataDxfId="535">
      <calculatedColumnFormula>WeightUOM</calculatedColumnFormula>
    </tableColumn>
    <tableColumn id="20" xr3:uid="{1773335D-BB69-4478-AC13-B305B4825B28}" name="SKU/UPC" dataDxfId="534"/>
    <tableColumn id="21" xr3:uid="{B8EFDE5D-7131-4606-A00F-E0FC748F03AA}" name="Model Name" dataDxfId="533">
      <calculatedColumnFormula>Table148[[#This Row],[Short Description]]</calculatedColumnFormula>
    </tableColumn>
    <tableColumn id="22" xr3:uid="{606293E8-4ACE-4872-B476-A533DB6B018E}" name="Long Description" dataDxfId="532"/>
    <tableColumn id="23" xr3:uid="{70432427-9372-4070-995A-4BE474233492}" name="Other Description" dataDxfId="531"/>
    <tableColumn id="24" xr3:uid="{49E3C422-8CF7-432F-82F9-BA000545033E}" name="Serialized Item" dataDxfId="530"/>
    <tableColumn id="25" xr3:uid="{A65811CA-EF1A-45A0-8505-DF6A92725B82}" name="Not Available for Sale" dataDxfId="529">
      <calculatedColumnFormula>NotForSale</calculatedColumnFormula>
    </tableColumn>
    <tableColumn id="26" xr3:uid="{55B5C989-1DA6-4E6F-AFD8-27272D348B5F}" name="Item Status" dataDxfId="528">
      <calculatedColumnFormula>ItemStatus</calculatedColumnFormula>
    </tableColumn>
    <tableColumn id="27" xr3:uid="{574E7492-C621-4F8B-8E65-3555094B1E07}" name="Manufacturer's Category" dataDxfId="527"/>
    <tableColumn id="28" xr3:uid="{7C0090E3-303E-4679-983A-E966D85F7AC5}" name="Replacement Item Part Number" dataDxfId="526"/>
    <tableColumn id="29" xr3:uid="{410E66FE-EE09-4E59-90A5-5BC07382B467}" name="Replacement Item Model Name" dataDxfId="525"/>
    <tableColumn id="30" xr3:uid="{B7A5DD95-8EC5-4DA3-AD24-C702F8664784}" name="Required Accessories" dataDxfId="524"/>
    <tableColumn id="31" xr3:uid="{0031951C-78B1-4D72-85E2-E737EBDF9F2D}" name="Optional Accessories" dataDxfId="523"/>
    <tableColumn id="32" xr3:uid="{1282E683-71EB-44F4-9419-1512DAF1DE1F}" name="MAP (Minimum Advertised Price)" dataDxfId="522">
      <calculatedColumnFormula>Table148[[#This Row],[US MSRP]]</calculatedColumnFormula>
    </tableColumn>
    <tableColumn id="33" xr3:uid="{DBB618A8-663B-4646-B89B-ABD72509E47A}" name="GSA Cost Price" dataDxfId="521"/>
    <tableColumn id="34" xr3:uid="{7B0C97A0-5F4B-4D02-BA26-990B6C9BFE57}" name="GSA Sell Price" dataDxfId="520"/>
    <tableColumn id="35" xr3:uid="{E6ABADE8-5160-4AAE-836B-AB8C5DC9CD3D}" name="Discount-Off List" dataDxfId="519"/>
    <tableColumn id="36" xr3:uid="{E7886FAF-AFFF-4047-8BA9-1A7A609AE1E0}" name="Freight Policy" dataDxfId="518"/>
    <tableColumn id="37" xr3:uid="{A490C5C2-0B77-470E-A29C-E384A38D1B44}" name="FOB/Ex-works" dataDxfId="517">
      <calculatedColumnFormula>FOB</calculatedColumnFormula>
    </tableColumn>
    <tableColumn id="38" xr3:uid="{0E9B8EFE-BD89-4DAC-B97C-E8E78B302C6E}" name="Freight Class" dataDxfId="516">
      <calculatedColumnFormula>Freight</calculatedColumnFormula>
    </tableColumn>
    <tableColumn id="39" xr3:uid="{12ECD44C-E7D6-48A2-B883-8BD9B77C5FB3}" name="Drop Ship Y/N?" dataDxfId="515">
      <calculatedColumnFormula>DropShip</calculatedColumnFormula>
    </tableColumn>
    <tableColumn id="40" xr3:uid="{889A6325-8D02-4289-944E-B872AF4C4FDD}" name="U.S Energy Star Y/N?" dataDxfId="514">
      <calculatedColumnFormula>EnergyStar</calculatedColumnFormula>
    </tableColumn>
    <tableColumn id="41" xr3:uid="{C1C32C0D-398E-43DF-BFA9-C0E2969A500C}" name="TAA Compliant Y/N?" dataDxfId="513"/>
    <tableColumn id="42" xr3:uid="{14CAA46D-85B2-43F5-8DAF-274BDED03520}" name="Certificate of Origin" dataDxfId="512"/>
    <tableColumn id="43" xr3:uid="{A9B741E9-34B1-41F9-B02F-E10A85B7EC62}" name="URL/Link" dataDxfId="511" dataCellStyle="Hyperlink">
      <calculatedColumnFormula>URL</calculatedColumnFormula>
    </tableColumn>
    <tableColumn id="44" xr3:uid="{DBB88685-60FC-432F-BA83-3FA2C9C8F774}" name="Manufacturer's Division" dataDxfId="510">
      <calculatedColumnFormula>Table148[[#This Row],[Manufacturer''s Category]]</calculatedColumnFormula>
    </tableColumn>
    <tableColumn id="45" xr3:uid="{DC8275FD-A3E0-4337-94D5-6F1696933371}" name="InfoComm iQ Category" dataDxfId="509"/>
    <tableColumn id="46" xr3:uid="{D5BDD2D1-3ECC-4B36-99BF-1CAFF055711E}" name="InfoComm Member Number" dataDxfId="508">
      <calculatedColumnFormula>InfoComm_Number</calculatedColumnFormula>
    </tableColumn>
    <tableColumn id="47" xr3:uid="{08A022D7-087E-4D88-B596-AB4A2DD6ED2A}" name="Notes" dataDxfId="507"/>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00962-C1B6-43FB-B27E-42E9C14C11C3}" name="Table13" displayName="Table13" ref="A1:AR30" totalsRowShown="0" headerRowDxfId="506" dataDxfId="505">
  <autoFilter ref="A1:AR30" xr:uid="{3677DCFC-ECAE-4367-83FE-D30411ED50BF}"/>
  <sortState xmlns:xlrd2="http://schemas.microsoft.com/office/spreadsheetml/2017/richdata2" ref="A2:AR30">
    <sortCondition ref="D29:D30"/>
  </sortState>
  <tableColumns count="44">
    <tableColumn id="1" xr3:uid="{EA06726C-A6C4-4965-8486-C5E8CC008A0A}" name="Manufacturer" dataDxfId="504">
      <calculatedColumnFormula>Company</calculatedColumnFormula>
    </tableColumn>
    <tableColumn id="2" xr3:uid="{624F6CA8-0FF8-4718-A4F9-D4AA5DCF797D}" name="Price Sheet Date - Last Updated" dataDxfId="503">
      <calculatedColumnFormula>Effectivity_Date</calculatedColumnFormula>
    </tableColumn>
    <tableColumn id="3" xr3:uid="{F85CAAF8-60FF-4BE6-B134-39EFAD9F9E23}" name="Part Number" dataDxfId="502"/>
    <tableColumn id="4" xr3:uid="{84952246-7A0D-4A00-97C7-E9EEF9219A67}" name="Short Description" dataDxfId="501"/>
    <tableColumn id="5" xr3:uid="{AE7B0701-5133-463B-9303-86287BB4B6F8}" name="Unit of Measure" dataDxfId="500"/>
    <tableColumn id="6" xr3:uid="{2D87F91E-405B-4AA9-A618-9D456D6EBEEE}" name="US MSRP" dataDxfId="499"/>
    <tableColumn id="10" xr3:uid="{0E8F0A23-D225-429A-B8C0-3107A37168B8}" name="Legacy Part Number" dataDxfId="498"/>
    <tableColumn id="11" xr3:uid="{E67D8FFF-6A8F-49A8-AE9E-26D962C20043}" name="Column3" dataDxfId="497"/>
    <tableColumn id="12" xr3:uid="{12292BDD-6672-4F60-A6C3-AC7E35C485F1}" name="Column4" dataDxfId="496"/>
    <tableColumn id="13" xr3:uid="{C4A83D4D-371B-4FF2-9CD0-D6342A352453}" name="Column5" dataDxfId="495"/>
    <tableColumn id="14" xr3:uid="{F317292D-B97B-4B66-8D25-58C3DB06B302}" name="Column6" dataDxfId="494"/>
    <tableColumn id="15" xr3:uid="{73692165-2A6F-47AB-807C-E4CC711C9D0F}" name="Column7" dataDxfId="493"/>
    <tableColumn id="16" xr3:uid="{176F83BE-BF1D-4676-A925-9E9FDDD72532}" name="UL/ETL Listed" dataDxfId="492"/>
    <tableColumn id="17" xr3:uid="{AA749CED-D136-4592-94ED-A48DF5CD7B6C}" name="Currency" dataDxfId="491">
      <calculatedColumnFormula>Currency</calculatedColumnFormula>
    </tableColumn>
    <tableColumn id="18" xr3:uid="{C0C93AC0-6C54-4DD3-BF29-6104921838DC}" name="DIM Weight" dataDxfId="490"/>
    <tableColumn id="19" xr3:uid="{5F61C2B8-B0CA-46DB-B71A-C498C6B775B8}" name="Weight Unit of Measure" dataDxfId="489">
      <calculatedColumnFormula>WeightUOM</calculatedColumnFormula>
    </tableColumn>
    <tableColumn id="20" xr3:uid="{00217AB7-C653-4A88-BC8B-2759962EC8B4}" name="SKU/UPC" dataDxfId="488"/>
    <tableColumn id="21" xr3:uid="{1EAC14C9-FF58-4823-996F-B9ED6974DE8A}" name="Model Name" dataDxfId="487">
      <calculatedColumnFormula>Table13[[#This Row],[Short Description]]</calculatedColumnFormula>
    </tableColumn>
    <tableColumn id="22" xr3:uid="{4056A4F5-CAB0-4964-ABBA-EB0A1C258491}" name="Long Description" dataDxfId="486"/>
    <tableColumn id="23" xr3:uid="{4228B6CA-1036-4508-B2C1-6C7B8FE37198}" name="Other Description" dataDxfId="485"/>
    <tableColumn id="24" xr3:uid="{0340AB40-67FE-4C8C-8C22-1CB213027DEA}" name="Serialized Item" dataDxfId="484"/>
    <tableColumn id="25" xr3:uid="{A8501CB3-65F0-4C71-A177-DF2883788544}" name="Not Available for Sale" dataDxfId="483">
      <calculatedColumnFormula>NotForSale</calculatedColumnFormula>
    </tableColumn>
    <tableColumn id="26" xr3:uid="{B9B9B784-C9A0-4A36-9CC7-A253F390FC0A}" name="Item Status" dataDxfId="482">
      <calculatedColumnFormula>ItemStatus</calculatedColumnFormula>
    </tableColumn>
    <tableColumn id="27" xr3:uid="{B9D9902B-355B-406F-94A1-2EE5F6924C78}" name="Manufacturer's Category" dataDxfId="481"/>
    <tableColumn id="28" xr3:uid="{1ADEBB59-B931-4E65-AAAA-41D3FE1BA03F}" name="Replacement Item Part Number" dataDxfId="480"/>
    <tableColumn id="29" xr3:uid="{149E496E-D87B-4235-A1F8-63E8C4CBF552}" name="Replacement Item Model Name" dataDxfId="479"/>
    <tableColumn id="30" xr3:uid="{E2943468-90F0-4EF2-AFA9-A05270F242E8}" name="Required Accessories" dataDxfId="478"/>
    <tableColumn id="31" xr3:uid="{BE919405-3EBD-4316-83D7-72306C61D987}" name="Optional Accessories" dataDxfId="477"/>
    <tableColumn id="32" xr3:uid="{3C885E73-3766-436D-9ED1-CBF9B95FBA18}" name="MAP (Minimum Advertised Price)" dataDxfId="476">
      <calculatedColumnFormula>Table13[[#This Row],[US MSRP]]</calculatedColumnFormula>
    </tableColumn>
    <tableColumn id="33" xr3:uid="{F4E9CDE5-C2C8-4431-867D-A77D7396BA0F}" name="GSA Cost Price" dataDxfId="475"/>
    <tableColumn id="34" xr3:uid="{BAA0BA8C-1163-4D51-B34D-2405DB7CDE9B}" name="GSA Sell Price" dataDxfId="474"/>
    <tableColumn id="35" xr3:uid="{C0E10949-E038-4A1F-9D70-DE65BD376E9A}" name="Discount-Off List" dataDxfId="473"/>
    <tableColumn id="36" xr3:uid="{70FA0418-B014-4D6C-872F-6C5ACA5C1AE4}" name="Freight Policy" dataDxfId="472"/>
    <tableColumn id="37" xr3:uid="{B3F672B0-8D70-40B8-833A-14FC46C5F97E}" name="FOB/Ex-works" dataDxfId="471">
      <calculatedColumnFormula>FOB</calculatedColumnFormula>
    </tableColumn>
    <tableColumn id="38" xr3:uid="{2299EA4C-74F4-4B91-90CD-FC63B8C0E8D2}" name="Freight Class" dataDxfId="470">
      <calculatedColumnFormula>Freight</calculatedColumnFormula>
    </tableColumn>
    <tableColumn id="39" xr3:uid="{A117B144-8393-4DB3-B43A-2F83E5F6EA8C}" name="Drop Ship Y/N?" dataDxfId="469">
      <calculatedColumnFormula>DropShip</calculatedColumnFormula>
    </tableColumn>
    <tableColumn id="40" xr3:uid="{36D571D8-EDD7-49ED-96B1-5FF2433E79BC}" name="U.S Energy Star Y/N?" dataDxfId="468">
      <calculatedColumnFormula>EnergyStar</calculatedColumnFormula>
    </tableColumn>
    <tableColumn id="41" xr3:uid="{E1A13DDB-5336-4A4E-A164-5542024CB6D7}" name="TAA Compliant Y/N?" dataDxfId="467"/>
    <tableColumn id="42" xr3:uid="{E4C43154-6EAC-4C46-A1F7-59DE244711D7}" name="Certificate of Origin" dataDxfId="466"/>
    <tableColumn id="43" xr3:uid="{CAB50877-98B9-408B-905D-E3DBADBDAAF6}" name="URL/Link" dataDxfId="465" dataCellStyle="Hyperlink">
      <calculatedColumnFormula>URL</calculatedColumnFormula>
    </tableColumn>
    <tableColumn id="44" xr3:uid="{FFA66EB6-324F-46AA-A0DF-DD456307DFBF}" name="Manufacturer's Division" dataDxfId="464">
      <calculatedColumnFormula>Table13[[#This Row],[Manufacturer''s Category]]</calculatedColumnFormula>
    </tableColumn>
    <tableColumn id="45" xr3:uid="{A7799F5C-7DE8-4611-818F-0961C1858017}" name="InfoComm iQ Category" dataDxfId="463"/>
    <tableColumn id="46" xr3:uid="{F86E040E-2554-4444-8237-643EC4461254}" name="InfoComm Member Number" dataDxfId="462">
      <calculatedColumnFormula>InfoComm_Number</calculatedColumnFormula>
    </tableColumn>
    <tableColumn id="47" xr3:uid="{C9ADAF27-B7EE-4BA7-815D-F5E03100361F}" name="Notes" dataDxfId="461"/>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3BA7667-4484-46C1-AF3A-D621DE932B1E}" name="Table1917" displayName="Table1917" ref="A1:AR44" totalsRowShown="0" headerRowDxfId="460" dataDxfId="459">
  <autoFilter ref="A1:AR44" xr:uid="{5B08B056-70FD-4B15-A95B-92C210F60052}"/>
  <sortState xmlns:xlrd2="http://schemas.microsoft.com/office/spreadsheetml/2017/richdata2" ref="A2:AR44">
    <sortCondition ref="D40:D44"/>
  </sortState>
  <tableColumns count="44">
    <tableColumn id="1" xr3:uid="{56341BB1-5236-46AA-AB20-593C950584F6}" name="Manufacturer" dataDxfId="458">
      <calculatedColumnFormula>Company</calculatedColumnFormula>
    </tableColumn>
    <tableColumn id="2" xr3:uid="{1CF1572F-E771-4684-83C7-2E046ECE9049}" name="Price Sheet Date - Last Updated" dataDxfId="457">
      <calculatedColumnFormula>Effectivity_Date</calculatedColumnFormula>
    </tableColumn>
    <tableColumn id="3" xr3:uid="{1867B33C-F176-4EDF-84A8-CE081A6E59EA}" name="Part Number" dataDxfId="456"/>
    <tableColumn id="4" xr3:uid="{969A67B5-12DB-4B03-8F51-031A5C5B0E9A}" name="Short Description" dataDxfId="455"/>
    <tableColumn id="5" xr3:uid="{6E39FE3A-1C63-4C52-BDDC-FA5A18D9D46D}" name="Unit of Measure" dataDxfId="454"/>
    <tableColumn id="6" xr3:uid="{157EC5E9-A85B-4B8C-A9C9-0225C28DD2B9}" name="US MSRP" dataDxfId="453"/>
    <tableColumn id="10" xr3:uid="{C72B9845-B26A-41B1-99F9-A1C3989FF09B}" name="Legacy Part Number" dataDxfId="452"/>
    <tableColumn id="11" xr3:uid="{C8B96DCC-1D73-4169-AF09-B1CA3C6B07F9}" name="Column3" dataDxfId="451"/>
    <tableColumn id="12" xr3:uid="{397827EA-485C-428E-90BE-E562771E24D9}" name="Column4" dataDxfId="450"/>
    <tableColumn id="13" xr3:uid="{FCA94489-BDA5-49F0-902E-46BA6C75396A}" name="Column5" dataDxfId="449"/>
    <tableColumn id="14" xr3:uid="{17E7C1D8-A1C2-4E54-BADC-37293D183B14}" name="Pallet Qty" dataDxfId="448"/>
    <tableColumn id="15" xr3:uid="{63516D70-32DC-4530-A659-0AD62434DC86}" name="Approx. Pallet Dims _x000a_(W x D x H)" dataDxfId="447"/>
    <tableColumn id="16" xr3:uid="{7B74F050-5525-40B0-83C7-A886C744592C}" name="UL/ETL Listed" dataDxfId="446"/>
    <tableColumn id="17" xr3:uid="{F68DD62B-1728-4927-95EA-33B61945EAEC}" name="Currency" dataDxfId="445">
      <calculatedColumnFormula>Currency</calculatedColumnFormula>
    </tableColumn>
    <tableColumn id="18" xr3:uid="{5C39C5ED-0334-476F-A9AE-EBB9B45AF332}" name="DIM Weight" dataDxfId="444"/>
    <tableColumn id="19" xr3:uid="{B12A63B2-4C44-46CD-AFDA-E0D86C3831D3}" name="Weight Unit of Measure" dataDxfId="443">
      <calculatedColumnFormula>WeightUOM</calculatedColumnFormula>
    </tableColumn>
    <tableColumn id="20" xr3:uid="{6D7B985A-AE9D-4544-9FB0-68A0EF2D0BAB}" name="SKU/EAN" dataDxfId="442"/>
    <tableColumn id="21" xr3:uid="{CE1FC774-6DEA-413B-A0E9-277AADB47EBA}" name="Model Name" dataDxfId="441">
      <calculatedColumnFormula>Table1917[[#This Row],[Short Description]]</calculatedColumnFormula>
    </tableColumn>
    <tableColumn id="22" xr3:uid="{F60C4F33-6913-4E9A-A138-AF2DD97D34DE}" name="Long Description" dataDxfId="440"/>
    <tableColumn id="23" xr3:uid="{AF27DD0B-3AF0-4C88-82E6-71F130CC8EB9}" name="Other Description" dataDxfId="439"/>
    <tableColumn id="24" xr3:uid="{5FD7BCE3-064C-4CF9-9761-B0957FEF7DB9}" name="Serialized Item" dataDxfId="438"/>
    <tableColumn id="25" xr3:uid="{613E2564-902B-4388-9F72-76126DFBC64C}" name="Not Available for Sale" dataDxfId="437">
      <calculatedColumnFormula>NotForSale</calculatedColumnFormula>
    </tableColumn>
    <tableColumn id="26" xr3:uid="{E07B4FC3-786A-416F-853B-43FD7D2A8C28}" name="Item Status" dataDxfId="436">
      <calculatedColumnFormula>ItemStatus</calculatedColumnFormula>
    </tableColumn>
    <tableColumn id="27" xr3:uid="{AB2C8F9D-89F0-4D27-BE34-C334657524E6}" name="Manufacturer's Category" dataDxfId="435"/>
    <tableColumn id="28" xr3:uid="{132EF08B-8485-4857-8FF5-88B7986FC266}" name="Replacement Item Part Number" dataDxfId="434"/>
    <tableColumn id="29" xr3:uid="{7EC86505-D34D-405B-A424-6E019AE0D5D7}" name="Replacement Item Model Name" dataDxfId="433"/>
    <tableColumn id="30" xr3:uid="{3B8EDCDF-A8AA-4174-97D8-14C47AD9AFA5}" name="Required Accessories" dataDxfId="432"/>
    <tableColumn id="31" xr3:uid="{31370BF7-3AA9-4425-9530-67E559EF72CF}" name="Optional Accessories" dataDxfId="431"/>
    <tableColumn id="32" xr3:uid="{01966B12-C99D-4144-BB0D-DAC8B76534E9}" name="MAP (Minimum Advertised Price)" dataDxfId="430">
      <calculatedColumnFormula>Table1917[[#This Row],[US MSRP]]</calculatedColumnFormula>
    </tableColumn>
    <tableColumn id="33" xr3:uid="{4576D757-7DED-4D85-A9AA-CA1C1090D73F}" name="GSA Cost Price" dataDxfId="429"/>
    <tableColumn id="34" xr3:uid="{423A09B5-F194-49E6-8029-EB1A19710358}" name="GSA Sell Price" dataDxfId="428"/>
    <tableColumn id="35" xr3:uid="{0245985E-D31D-4CFA-8E4F-A025A2FC39E5}" name="Discount-Off List" dataDxfId="427"/>
    <tableColumn id="36" xr3:uid="{E6C647CA-E8C7-40B6-8B70-67E8AFF502FB}" name="Freight Policy" dataDxfId="426"/>
    <tableColumn id="37" xr3:uid="{AF8A34E5-0399-4EDC-BE2C-DDB9F8B97895}" name="FOB/Ex-works" dataDxfId="425">
      <calculatedColumnFormula>FOB</calculatedColumnFormula>
    </tableColumn>
    <tableColumn id="38" xr3:uid="{7C025DF2-B3FA-44C1-BE22-2AC96E85576A}" name="Freight Class" dataDxfId="424">
      <calculatedColumnFormula>Freight</calculatedColumnFormula>
    </tableColumn>
    <tableColumn id="39" xr3:uid="{783F72B8-F301-4956-A548-EDCF84959A1E}" name="Drop Ship Y/N?" dataDxfId="423">
      <calculatedColumnFormula>DropShip</calculatedColumnFormula>
    </tableColumn>
    <tableColumn id="40" xr3:uid="{71EA1569-A919-4105-B842-6E1CDFFED449}" name="U.S Energy Star Y/N?" dataDxfId="422">
      <calculatedColumnFormula>EnergyStar</calculatedColumnFormula>
    </tableColumn>
    <tableColumn id="41" xr3:uid="{434DFD75-93AA-4CCA-A460-0A13EC2F3E8F}" name="TAA Compliant Y/N?" dataDxfId="421"/>
    <tableColumn id="42" xr3:uid="{57303FD1-B634-4C77-BC50-711AB5A97351}" name="Certificate of Origin" dataDxfId="420"/>
    <tableColumn id="43" xr3:uid="{0E59D83F-2CCA-4ED4-8C7D-A31B65C4FAEA}" name="URL/Link" dataDxfId="419" dataCellStyle="Hyperlink">
      <calculatedColumnFormula>URL</calculatedColumnFormula>
    </tableColumn>
    <tableColumn id="44" xr3:uid="{CD317263-07FD-4454-A881-2AAB86341CD8}" name="Manufacturer's Division" dataDxfId="418">
      <calculatedColumnFormula>Table1917[[#This Row],[Manufacturer''s Category]]</calculatedColumnFormula>
    </tableColumn>
    <tableColumn id="45" xr3:uid="{C5C1F776-9E9F-4F85-80E7-C359B89B258E}" name="InfoComm iQ Category" dataDxfId="417"/>
    <tableColumn id="46" xr3:uid="{823E7379-8DFE-4CEE-AFD1-770EA2AD340A}" name="InfoComm Member Number" dataDxfId="416">
      <calculatedColumnFormula>InfoComm_Number</calculatedColumnFormula>
    </tableColumn>
    <tableColumn id="47" xr3:uid="{5012935A-2C70-4BE6-A837-D21D81548AE1}" name="Notes" dataDxfId="41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BD4B-55BA-4B68-80A4-13B692C97B8E}">
  <sheetPr codeName="Sheet3"/>
  <dimension ref="A1:AR17"/>
  <sheetViews>
    <sheetView workbookViewId="0">
      <pane xSplit="4" ySplit="1" topLeftCell="E15" activePane="bottomRight" state="frozen"/>
      <selection pane="topRight" activeCell="E1" sqref="E1"/>
      <selection pane="bottomLeft" activeCell="A2" sqref="A2"/>
      <selection pane="bottomRight" activeCell="O18" sqref="O18"/>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17" si="0">Company</f>
        <v>#REF!</v>
      </c>
      <c r="B2" s="5" t="e">
        <f t="shared" ref="B2:B17" si="1">Effectivity_Date</f>
        <v>#REF!</v>
      </c>
      <c r="C2" s="52" t="s">
        <v>3564</v>
      </c>
      <c r="D2" s="7" t="s">
        <v>52</v>
      </c>
      <c r="E2" s="10" t="s">
        <v>53</v>
      </c>
      <c r="F2" s="54">
        <v>672</v>
      </c>
      <c r="G2" s="7" t="s">
        <v>51</v>
      </c>
      <c r="H2" s="7"/>
      <c r="I2" s="7"/>
      <c r="J2" s="7"/>
      <c r="K2" s="7"/>
      <c r="L2" s="7"/>
      <c r="M2" s="1" t="s">
        <v>54</v>
      </c>
      <c r="N2" s="7" t="e">
        <f t="shared" ref="N2:N17" si="2">Currency</f>
        <v>#REF!</v>
      </c>
      <c r="O2" s="34"/>
      <c r="P2" s="1" t="e">
        <f t="shared" ref="P2:P17" si="3">WeightUOM</f>
        <v>#REF!</v>
      </c>
      <c r="Q2" s="7"/>
      <c r="R2" s="7" t="str">
        <f>Table131112[[#This Row],[Short Description]]</f>
        <v>Apprimo TEC-X 1000 Black</v>
      </c>
      <c r="S2" s="7" t="s">
        <v>55</v>
      </c>
      <c r="T2" s="7" t="s">
        <v>56</v>
      </c>
      <c r="U2" s="7" t="s">
        <v>57</v>
      </c>
      <c r="V2" s="7" t="e">
        <f t="shared" ref="V2:V17" si="4">NotForSale</f>
        <v>#REF!</v>
      </c>
      <c r="W2" s="7" t="e">
        <f t="shared" ref="W2:W17" si="5">ItemStatus</f>
        <v>#REF!</v>
      </c>
      <c r="X2" s="7" t="s">
        <v>58</v>
      </c>
      <c r="Y2" s="7"/>
      <c r="Z2" s="7"/>
      <c r="AA2" s="7" t="s">
        <v>59</v>
      </c>
      <c r="AB2" s="1" t="s">
        <v>60</v>
      </c>
      <c r="AC2" s="8">
        <f>Table131112[[#This Row],[US MSRP]]</f>
        <v>672</v>
      </c>
      <c r="AD2" s="7"/>
      <c r="AE2" s="7"/>
      <c r="AF2" s="7"/>
      <c r="AG2" s="7"/>
      <c r="AH2" s="7" t="e">
        <f t="shared" ref="AH2:AH17" si="6">FOB</f>
        <v>#REF!</v>
      </c>
      <c r="AI2" s="7" t="e">
        <f t="shared" ref="AI2:AI17" si="7">Freight</f>
        <v>#REF!</v>
      </c>
      <c r="AJ2" s="7" t="e">
        <f t="shared" ref="AJ2:AJ17" si="8">DropShip</f>
        <v>#REF!</v>
      </c>
      <c r="AK2" s="1" t="e">
        <f t="shared" ref="AK2:AK17" si="9">EnergyStar</f>
        <v>#REF!</v>
      </c>
      <c r="AL2" s="1" t="s">
        <v>57</v>
      </c>
      <c r="AM2" s="1" t="s">
        <v>61</v>
      </c>
      <c r="AN2" s="30" t="e">
        <f t="shared" ref="AN2:AN17" si="10">URL</f>
        <v>#REF!</v>
      </c>
      <c r="AO2" s="7" t="str">
        <f>Table131112[[#This Row],[Manufacturer''s Category]]</f>
        <v>Apprimo</v>
      </c>
      <c r="AP2" s="7"/>
      <c r="AQ2" s="7" t="e">
        <f t="shared" ref="AQ2:AQ17" si="11">InfoComm_Number</f>
        <v>#REF!</v>
      </c>
      <c r="AR2" s="10"/>
    </row>
    <row r="3" spans="1:44" ht="42" customHeight="1" x14ac:dyDescent="0.3">
      <c r="A3" s="1" t="e">
        <f t="shared" si="0"/>
        <v>#REF!</v>
      </c>
      <c r="B3" s="5" t="e">
        <f t="shared" si="1"/>
        <v>#REF!</v>
      </c>
      <c r="C3" s="52" t="s">
        <v>3565</v>
      </c>
      <c r="D3" s="7" t="s">
        <v>63</v>
      </c>
      <c r="E3" s="10" t="s">
        <v>53</v>
      </c>
      <c r="F3" s="54">
        <v>672</v>
      </c>
      <c r="G3" s="7" t="s">
        <v>62</v>
      </c>
      <c r="H3" s="7"/>
      <c r="I3" s="7"/>
      <c r="J3" s="7"/>
      <c r="K3" s="7"/>
      <c r="L3" s="7"/>
      <c r="M3" s="1" t="s">
        <v>54</v>
      </c>
      <c r="N3" s="7" t="e">
        <f t="shared" si="2"/>
        <v>#REF!</v>
      </c>
      <c r="O3" s="34"/>
      <c r="P3" s="1" t="e">
        <f t="shared" si="3"/>
        <v>#REF!</v>
      </c>
      <c r="Q3" s="7"/>
      <c r="R3" s="7" t="str">
        <f>Table131112[[#This Row],[Short Description]]</f>
        <v>Apprimo TEC-X 1000 White</v>
      </c>
      <c r="S3" s="7" t="s">
        <v>64</v>
      </c>
      <c r="T3" s="7" t="s">
        <v>56</v>
      </c>
      <c r="U3" s="7" t="s">
        <v>57</v>
      </c>
      <c r="V3" s="7" t="e">
        <f t="shared" si="4"/>
        <v>#REF!</v>
      </c>
      <c r="W3" s="7" t="e">
        <f t="shared" si="5"/>
        <v>#REF!</v>
      </c>
      <c r="X3" s="7" t="s">
        <v>58</v>
      </c>
      <c r="Y3" s="7"/>
      <c r="Z3" s="7"/>
      <c r="AA3" s="7" t="s">
        <v>59</v>
      </c>
      <c r="AB3" s="1" t="s">
        <v>60</v>
      </c>
      <c r="AC3" s="8">
        <f>Table131112[[#This Row],[US MSRP]]</f>
        <v>672</v>
      </c>
      <c r="AD3" s="7"/>
      <c r="AE3" s="7"/>
      <c r="AF3" s="7"/>
      <c r="AG3" s="7"/>
      <c r="AH3" s="7" t="e">
        <f t="shared" si="6"/>
        <v>#REF!</v>
      </c>
      <c r="AI3" s="7" t="e">
        <f t="shared" si="7"/>
        <v>#REF!</v>
      </c>
      <c r="AJ3" s="7" t="e">
        <f t="shared" si="8"/>
        <v>#REF!</v>
      </c>
      <c r="AK3" s="1" t="e">
        <f t="shared" si="9"/>
        <v>#REF!</v>
      </c>
      <c r="AL3" s="1" t="s">
        <v>57</v>
      </c>
      <c r="AM3" s="1" t="s">
        <v>61</v>
      </c>
      <c r="AN3" s="30" t="e">
        <f t="shared" si="10"/>
        <v>#REF!</v>
      </c>
      <c r="AO3" s="7" t="str">
        <f>Table131112[[#This Row],[Manufacturer''s Category]]</f>
        <v>Apprimo</v>
      </c>
      <c r="AP3" s="7"/>
      <c r="AQ3" s="7" t="e">
        <f t="shared" si="11"/>
        <v>#REF!</v>
      </c>
      <c r="AR3" s="10"/>
    </row>
    <row r="4" spans="1:44" ht="42" customHeight="1" x14ac:dyDescent="0.3">
      <c r="A4" s="1" t="e">
        <f t="shared" si="0"/>
        <v>#REF!</v>
      </c>
      <c r="B4" s="5" t="e">
        <f t="shared" si="1"/>
        <v>#REF!</v>
      </c>
      <c r="C4" s="52" t="s">
        <v>3566</v>
      </c>
      <c r="D4" s="7" t="s">
        <v>66</v>
      </c>
      <c r="E4" s="10" t="s">
        <v>53</v>
      </c>
      <c r="F4" s="54">
        <v>606</v>
      </c>
      <c r="G4" s="7" t="s">
        <v>65</v>
      </c>
      <c r="H4" s="7"/>
      <c r="I4" s="7"/>
      <c r="J4" s="7"/>
      <c r="K4" s="7"/>
      <c r="L4" s="7"/>
      <c r="M4" s="1" t="s">
        <v>54</v>
      </c>
      <c r="N4" s="7" t="e">
        <f t="shared" si="2"/>
        <v>#REF!</v>
      </c>
      <c r="O4" s="34"/>
      <c r="P4" s="1" t="e">
        <f t="shared" si="3"/>
        <v>#REF!</v>
      </c>
      <c r="Q4" s="7"/>
      <c r="R4" s="7" t="str">
        <f>Table131112[[#This Row],[Short Description]]</f>
        <v>Apprimo TEC-X 2000 Black</v>
      </c>
      <c r="S4" s="7" t="s">
        <v>67</v>
      </c>
      <c r="T4" s="7" t="s">
        <v>56</v>
      </c>
      <c r="U4" s="7" t="s">
        <v>57</v>
      </c>
      <c r="V4" s="7" t="e">
        <f t="shared" si="4"/>
        <v>#REF!</v>
      </c>
      <c r="W4" s="7" t="e">
        <f t="shared" si="5"/>
        <v>#REF!</v>
      </c>
      <c r="X4" s="7" t="s">
        <v>58</v>
      </c>
      <c r="Y4" s="7"/>
      <c r="Z4" s="7"/>
      <c r="AA4" s="7" t="s">
        <v>59</v>
      </c>
      <c r="AB4" s="1" t="s">
        <v>60</v>
      </c>
      <c r="AC4" s="8">
        <f>Table131112[[#This Row],[US MSRP]]</f>
        <v>606</v>
      </c>
      <c r="AD4" s="7"/>
      <c r="AE4" s="7"/>
      <c r="AF4" s="7"/>
      <c r="AG4" s="7"/>
      <c r="AH4" s="7" t="e">
        <f t="shared" si="6"/>
        <v>#REF!</v>
      </c>
      <c r="AI4" s="7" t="e">
        <f t="shared" si="7"/>
        <v>#REF!</v>
      </c>
      <c r="AJ4" s="7" t="e">
        <f t="shared" si="8"/>
        <v>#REF!</v>
      </c>
      <c r="AK4" s="1" t="e">
        <f t="shared" si="9"/>
        <v>#REF!</v>
      </c>
      <c r="AL4" s="1" t="s">
        <v>57</v>
      </c>
      <c r="AM4" s="1" t="s">
        <v>61</v>
      </c>
      <c r="AN4" s="30" t="e">
        <f t="shared" si="10"/>
        <v>#REF!</v>
      </c>
      <c r="AO4" s="7" t="str">
        <f>Table131112[[#This Row],[Manufacturer''s Category]]</f>
        <v>Apprimo</v>
      </c>
      <c r="AP4" s="7"/>
      <c r="AQ4" s="7" t="e">
        <f t="shared" si="11"/>
        <v>#REF!</v>
      </c>
      <c r="AR4" s="10"/>
    </row>
    <row r="5" spans="1:44" ht="42" customHeight="1" x14ac:dyDescent="0.3">
      <c r="A5" s="1" t="e">
        <f t="shared" si="0"/>
        <v>#REF!</v>
      </c>
      <c r="B5" s="5" t="e">
        <f t="shared" si="1"/>
        <v>#REF!</v>
      </c>
      <c r="C5" s="52" t="s">
        <v>3567</v>
      </c>
      <c r="D5" s="7" t="s">
        <v>69</v>
      </c>
      <c r="E5" s="10" t="s">
        <v>53</v>
      </c>
      <c r="F5" s="54">
        <v>606</v>
      </c>
      <c r="G5" s="7" t="s">
        <v>68</v>
      </c>
      <c r="H5" s="7"/>
      <c r="I5" s="7"/>
      <c r="J5" s="7"/>
      <c r="K5" s="7"/>
      <c r="L5" s="7"/>
      <c r="M5" s="1" t="s">
        <v>54</v>
      </c>
      <c r="N5" s="7" t="e">
        <f t="shared" si="2"/>
        <v>#REF!</v>
      </c>
      <c r="O5" s="34"/>
      <c r="P5" s="1" t="e">
        <f t="shared" si="3"/>
        <v>#REF!</v>
      </c>
      <c r="Q5" s="7"/>
      <c r="R5" s="7" t="str">
        <f>Table131112[[#This Row],[Short Description]]</f>
        <v>Apprimo TEC-X 2000 White</v>
      </c>
      <c r="S5" s="7" t="s">
        <v>70</v>
      </c>
      <c r="T5" s="7" t="s">
        <v>56</v>
      </c>
      <c r="U5" s="7" t="s">
        <v>57</v>
      </c>
      <c r="V5" s="7" t="e">
        <f t="shared" si="4"/>
        <v>#REF!</v>
      </c>
      <c r="W5" s="7" t="e">
        <f t="shared" si="5"/>
        <v>#REF!</v>
      </c>
      <c r="X5" s="7" t="s">
        <v>58</v>
      </c>
      <c r="Y5" s="7"/>
      <c r="Z5" s="7"/>
      <c r="AA5" s="7" t="s">
        <v>59</v>
      </c>
      <c r="AB5" s="1" t="s">
        <v>60</v>
      </c>
      <c r="AC5" s="8">
        <f>Table131112[[#This Row],[US MSRP]]</f>
        <v>606</v>
      </c>
      <c r="AD5" s="7"/>
      <c r="AE5" s="7"/>
      <c r="AF5" s="7"/>
      <c r="AG5" s="7"/>
      <c r="AH5" s="7" t="e">
        <f t="shared" si="6"/>
        <v>#REF!</v>
      </c>
      <c r="AI5" s="7" t="e">
        <f t="shared" si="7"/>
        <v>#REF!</v>
      </c>
      <c r="AJ5" s="7" t="e">
        <f t="shared" si="8"/>
        <v>#REF!</v>
      </c>
      <c r="AK5" s="1" t="e">
        <f t="shared" si="9"/>
        <v>#REF!</v>
      </c>
      <c r="AL5" s="1" t="s">
        <v>57</v>
      </c>
      <c r="AM5" s="1" t="s">
        <v>61</v>
      </c>
      <c r="AN5" s="30" t="e">
        <f t="shared" si="10"/>
        <v>#REF!</v>
      </c>
      <c r="AO5" s="7" t="str">
        <f>Table131112[[#This Row],[Manufacturer''s Category]]</f>
        <v>Apprimo</v>
      </c>
      <c r="AP5" s="7"/>
      <c r="AQ5" s="7" t="e">
        <f t="shared" si="11"/>
        <v>#REF!</v>
      </c>
      <c r="AR5" s="10"/>
    </row>
    <row r="6" spans="1:44" ht="42" customHeight="1" x14ac:dyDescent="0.3">
      <c r="A6" s="1" t="e">
        <f t="shared" si="0"/>
        <v>#REF!</v>
      </c>
      <c r="B6" s="5" t="e">
        <f t="shared" si="1"/>
        <v>#REF!</v>
      </c>
      <c r="C6" s="15" t="s">
        <v>3568</v>
      </c>
      <c r="D6" s="7" t="s">
        <v>72</v>
      </c>
      <c r="E6" s="10" t="s">
        <v>53</v>
      </c>
      <c r="F6" s="54">
        <v>244</v>
      </c>
      <c r="G6" s="7" t="s">
        <v>71</v>
      </c>
      <c r="H6" s="7"/>
      <c r="I6" s="7"/>
      <c r="J6" s="7"/>
      <c r="K6" s="7"/>
      <c r="L6" s="7"/>
      <c r="M6" s="1" t="s">
        <v>73</v>
      </c>
      <c r="N6" s="7" t="e">
        <f t="shared" si="2"/>
        <v>#REF!</v>
      </c>
      <c r="O6" s="9"/>
      <c r="P6" s="1" t="e">
        <f t="shared" si="3"/>
        <v>#REF!</v>
      </c>
      <c r="Q6" s="7"/>
      <c r="R6" s="7" t="str">
        <f>Table131112[[#This Row],[Short Description]]</f>
        <v>Apprimo TEC-X-TM Black</v>
      </c>
      <c r="S6" s="7" t="s">
        <v>74</v>
      </c>
      <c r="T6" s="7" t="s">
        <v>75</v>
      </c>
      <c r="U6" s="7" t="s">
        <v>3</v>
      </c>
      <c r="V6" s="7" t="e">
        <f t="shared" si="4"/>
        <v>#REF!</v>
      </c>
      <c r="W6" s="7" t="e">
        <f t="shared" si="5"/>
        <v>#REF!</v>
      </c>
      <c r="X6" s="7" t="s">
        <v>58</v>
      </c>
      <c r="Y6" s="7"/>
      <c r="Z6" s="7"/>
      <c r="AA6" s="7"/>
      <c r="AB6" s="1"/>
      <c r="AC6" s="8">
        <f>Table131112[[#This Row],[US MSRP]]</f>
        <v>244</v>
      </c>
      <c r="AD6" s="7"/>
      <c r="AE6" s="7"/>
      <c r="AF6" s="7"/>
      <c r="AG6" s="7"/>
      <c r="AH6" s="7" t="e">
        <f t="shared" si="6"/>
        <v>#REF!</v>
      </c>
      <c r="AI6" s="7" t="e">
        <f t="shared" si="7"/>
        <v>#REF!</v>
      </c>
      <c r="AJ6" s="7" t="e">
        <f t="shared" si="8"/>
        <v>#REF!</v>
      </c>
      <c r="AK6" s="1" t="e">
        <f t="shared" si="9"/>
        <v>#REF!</v>
      </c>
      <c r="AL6" s="1" t="s">
        <v>73</v>
      </c>
      <c r="AM6" s="1" t="s">
        <v>76</v>
      </c>
      <c r="AN6" s="30" t="e">
        <f t="shared" si="10"/>
        <v>#REF!</v>
      </c>
      <c r="AO6" s="7" t="str">
        <f>Table131112[[#This Row],[Manufacturer''s Category]]</f>
        <v>Apprimo</v>
      </c>
      <c r="AP6" s="7"/>
      <c r="AQ6" s="7" t="e">
        <f t="shared" si="11"/>
        <v>#REF!</v>
      </c>
      <c r="AR6" s="10"/>
    </row>
    <row r="7" spans="1:44" ht="42" customHeight="1" x14ac:dyDescent="0.3">
      <c r="A7" s="1" t="e">
        <f t="shared" si="0"/>
        <v>#REF!</v>
      </c>
      <c r="B7" s="5" t="e">
        <f t="shared" si="1"/>
        <v>#REF!</v>
      </c>
      <c r="C7" s="21" t="s">
        <v>3569</v>
      </c>
      <c r="D7" s="12" t="s">
        <v>78</v>
      </c>
      <c r="E7" s="14" t="s">
        <v>53</v>
      </c>
      <c r="F7" s="54">
        <v>244</v>
      </c>
      <c r="G7" s="12" t="s">
        <v>77</v>
      </c>
      <c r="H7" s="12"/>
      <c r="I7" s="12"/>
      <c r="J7" s="12"/>
      <c r="K7" s="12"/>
      <c r="L7" s="12"/>
      <c r="M7" s="1" t="s">
        <v>73</v>
      </c>
      <c r="N7" s="7" t="e">
        <f t="shared" si="2"/>
        <v>#REF!</v>
      </c>
      <c r="O7" s="13"/>
      <c r="P7" s="1" t="e">
        <f t="shared" si="3"/>
        <v>#REF!</v>
      </c>
      <c r="Q7" s="12"/>
      <c r="R7" s="7" t="str">
        <f>Table131112[[#This Row],[Short Description]]</f>
        <v>Apprimo TEC-X-TM White</v>
      </c>
      <c r="S7" s="12" t="s">
        <v>79</v>
      </c>
      <c r="T7" s="12" t="s">
        <v>75</v>
      </c>
      <c r="U7" s="12" t="s">
        <v>3</v>
      </c>
      <c r="V7" s="7" t="e">
        <f t="shared" si="4"/>
        <v>#REF!</v>
      </c>
      <c r="W7" s="7" t="e">
        <f t="shared" si="5"/>
        <v>#REF!</v>
      </c>
      <c r="X7" s="7" t="s">
        <v>58</v>
      </c>
      <c r="Y7" s="12"/>
      <c r="Z7" s="12"/>
      <c r="AA7" s="12"/>
      <c r="AB7" s="1"/>
      <c r="AC7" s="22">
        <f>Table131112[[#This Row],[US MSRP]]</f>
        <v>244</v>
      </c>
      <c r="AD7" s="12"/>
      <c r="AE7" s="12"/>
      <c r="AF7" s="12"/>
      <c r="AG7" s="12"/>
      <c r="AH7" s="7" t="e">
        <f t="shared" si="6"/>
        <v>#REF!</v>
      </c>
      <c r="AI7" s="7" t="e">
        <f t="shared" si="7"/>
        <v>#REF!</v>
      </c>
      <c r="AJ7" s="7" t="e">
        <f t="shared" si="8"/>
        <v>#REF!</v>
      </c>
      <c r="AK7" s="1" t="e">
        <f t="shared" si="9"/>
        <v>#REF!</v>
      </c>
      <c r="AL7" s="1" t="s">
        <v>73</v>
      </c>
      <c r="AM7" s="1" t="s">
        <v>76</v>
      </c>
      <c r="AN7" s="30" t="e">
        <f t="shared" si="10"/>
        <v>#REF!</v>
      </c>
      <c r="AO7" s="7" t="str">
        <f>Table131112[[#This Row],[Manufacturer''s Category]]</f>
        <v>Apprimo</v>
      </c>
      <c r="AP7" s="12"/>
      <c r="AQ7" s="7" t="e">
        <f t="shared" si="11"/>
        <v>#REF!</v>
      </c>
      <c r="AR7" s="14"/>
    </row>
    <row r="8" spans="1:44" ht="42" customHeight="1" x14ac:dyDescent="0.3">
      <c r="A8" s="1" t="e">
        <f t="shared" si="0"/>
        <v>#REF!</v>
      </c>
      <c r="B8" s="5" t="e">
        <f t="shared" si="1"/>
        <v>#REF!</v>
      </c>
      <c r="C8" s="2" t="s">
        <v>3570</v>
      </c>
      <c r="D8" s="1" t="s">
        <v>80</v>
      </c>
      <c r="E8" s="14" t="s">
        <v>53</v>
      </c>
      <c r="F8" s="54">
        <v>1930</v>
      </c>
      <c r="G8" s="1" t="s">
        <v>2927</v>
      </c>
      <c r="H8" s="1"/>
      <c r="I8" s="1"/>
      <c r="J8" s="1"/>
      <c r="K8" s="1"/>
      <c r="L8" s="1"/>
      <c r="M8" s="1"/>
      <c r="N8" s="7" t="e">
        <f t="shared" si="2"/>
        <v>#REF!</v>
      </c>
      <c r="O8" s="13"/>
      <c r="P8" s="1" t="e">
        <f t="shared" si="3"/>
        <v>#REF!</v>
      </c>
      <c r="Q8" s="1"/>
      <c r="R8" s="7" t="str">
        <f>Table131112[[#This Row],[Short Description]]</f>
        <v>Apprimo Touch 10</v>
      </c>
      <c r="S8" s="1" t="s">
        <v>81</v>
      </c>
      <c r="T8" s="1" t="s">
        <v>82</v>
      </c>
      <c r="U8" s="7" t="s">
        <v>57</v>
      </c>
      <c r="V8" s="7" t="e">
        <f t="shared" si="4"/>
        <v>#REF!</v>
      </c>
      <c r="W8" s="7" t="e">
        <f t="shared" si="5"/>
        <v>#REF!</v>
      </c>
      <c r="X8" s="7" t="s">
        <v>58</v>
      </c>
      <c r="Y8" s="1"/>
      <c r="Z8" s="1"/>
      <c r="AA8" s="1"/>
      <c r="AB8" s="1" t="s">
        <v>83</v>
      </c>
      <c r="AC8" s="6">
        <f>Table131112[[#This Row],[US MSRP]]</f>
        <v>1930</v>
      </c>
      <c r="AD8" s="1"/>
      <c r="AE8" s="1"/>
      <c r="AF8" s="1"/>
      <c r="AG8" s="1"/>
      <c r="AH8" s="7" t="e">
        <f t="shared" si="6"/>
        <v>#REF!</v>
      </c>
      <c r="AI8" s="7" t="e">
        <f t="shared" si="7"/>
        <v>#REF!</v>
      </c>
      <c r="AJ8" s="7" t="e">
        <f t="shared" si="8"/>
        <v>#REF!</v>
      </c>
      <c r="AK8" s="1" t="e">
        <f t="shared" si="9"/>
        <v>#REF!</v>
      </c>
      <c r="AL8" s="1" t="s">
        <v>73</v>
      </c>
      <c r="AM8" s="1" t="s">
        <v>76</v>
      </c>
      <c r="AN8" s="30" t="e">
        <f t="shared" si="10"/>
        <v>#REF!</v>
      </c>
      <c r="AO8" s="7" t="str">
        <f>Table131112[[#This Row],[Manufacturer''s Category]]</f>
        <v>Apprimo</v>
      </c>
      <c r="AP8" s="12"/>
      <c r="AQ8" s="7" t="e">
        <f t="shared" si="11"/>
        <v>#REF!</v>
      </c>
      <c r="AR8" s="1"/>
    </row>
    <row r="9" spans="1:44" ht="42" customHeight="1" x14ac:dyDescent="0.3">
      <c r="A9" s="1" t="e">
        <f t="shared" si="0"/>
        <v>#REF!</v>
      </c>
      <c r="B9" s="5" t="e">
        <f t="shared" si="1"/>
        <v>#REF!</v>
      </c>
      <c r="C9" s="2" t="s">
        <v>3571</v>
      </c>
      <c r="D9" s="1" t="s">
        <v>85</v>
      </c>
      <c r="E9" s="14" t="s">
        <v>53</v>
      </c>
      <c r="F9" s="54">
        <v>992</v>
      </c>
      <c r="G9" s="1" t="s">
        <v>84</v>
      </c>
      <c r="H9" s="1"/>
      <c r="I9" s="1"/>
      <c r="J9" s="1"/>
      <c r="K9" s="1"/>
      <c r="L9" s="1"/>
      <c r="M9" s="1"/>
      <c r="N9" s="7" t="e">
        <f t="shared" si="2"/>
        <v>#REF!</v>
      </c>
      <c r="O9" s="13"/>
      <c r="P9" s="1" t="e">
        <f t="shared" si="3"/>
        <v>#REF!</v>
      </c>
      <c r="Q9" s="1"/>
      <c r="R9" s="7" t="str">
        <f>Table131112[[#This Row],[Short Description]]</f>
        <v>Apprimo Touch 4</v>
      </c>
      <c r="S9" s="1" t="s">
        <v>86</v>
      </c>
      <c r="T9" s="1" t="s">
        <v>82</v>
      </c>
      <c r="U9" s="7" t="s">
        <v>57</v>
      </c>
      <c r="V9" s="7" t="e">
        <f t="shared" si="4"/>
        <v>#REF!</v>
      </c>
      <c r="W9" s="7" t="e">
        <f t="shared" si="5"/>
        <v>#REF!</v>
      </c>
      <c r="X9" s="7" t="s">
        <v>58</v>
      </c>
      <c r="Y9" s="1"/>
      <c r="Z9" s="1"/>
      <c r="AA9" s="1"/>
      <c r="AB9" s="1" t="s">
        <v>83</v>
      </c>
      <c r="AC9" s="6">
        <f>Table131112[[#This Row],[US MSRP]]</f>
        <v>992</v>
      </c>
      <c r="AD9" s="1"/>
      <c r="AE9" s="1"/>
      <c r="AF9" s="1"/>
      <c r="AG9" s="1"/>
      <c r="AH9" s="7" t="e">
        <f t="shared" si="6"/>
        <v>#REF!</v>
      </c>
      <c r="AI9" s="7" t="e">
        <f t="shared" si="7"/>
        <v>#REF!</v>
      </c>
      <c r="AJ9" s="7" t="e">
        <f t="shared" si="8"/>
        <v>#REF!</v>
      </c>
      <c r="AK9" s="1" t="e">
        <f t="shared" si="9"/>
        <v>#REF!</v>
      </c>
      <c r="AL9" s="1" t="s">
        <v>73</v>
      </c>
      <c r="AM9" s="1" t="s">
        <v>76</v>
      </c>
      <c r="AN9" s="30" t="e">
        <f t="shared" si="10"/>
        <v>#REF!</v>
      </c>
      <c r="AO9" s="7" t="str">
        <f>Table131112[[#This Row],[Manufacturer''s Category]]</f>
        <v>Apprimo</v>
      </c>
      <c r="AP9" s="12"/>
      <c r="AQ9" s="7" t="e">
        <f t="shared" si="11"/>
        <v>#REF!</v>
      </c>
      <c r="AR9" s="1"/>
    </row>
    <row r="10" spans="1:44" ht="42" customHeight="1" x14ac:dyDescent="0.3">
      <c r="A10" s="1" t="e">
        <f t="shared" si="0"/>
        <v>#REF!</v>
      </c>
      <c r="B10" s="5" t="e">
        <f t="shared" si="1"/>
        <v>#REF!</v>
      </c>
      <c r="C10" s="2" t="s">
        <v>3572</v>
      </c>
      <c r="D10" s="1" t="s">
        <v>87</v>
      </c>
      <c r="E10" s="14" t="s">
        <v>53</v>
      </c>
      <c r="F10" s="54">
        <v>1380</v>
      </c>
      <c r="G10" s="1" t="s">
        <v>2925</v>
      </c>
      <c r="H10" s="1"/>
      <c r="I10" s="1"/>
      <c r="J10" s="1"/>
      <c r="K10" s="1"/>
      <c r="L10" s="1"/>
      <c r="M10" s="1"/>
      <c r="N10" s="7" t="e">
        <f t="shared" si="2"/>
        <v>#REF!</v>
      </c>
      <c r="O10" s="13"/>
      <c r="P10" s="1" t="e">
        <f t="shared" si="3"/>
        <v>#REF!</v>
      </c>
      <c r="Q10" s="1"/>
      <c r="R10" s="7" t="str">
        <f>Table131112[[#This Row],[Short Description]]</f>
        <v>Apprimo Touch 7 Black</v>
      </c>
      <c r="S10" s="1" t="s">
        <v>88</v>
      </c>
      <c r="T10" s="1" t="s">
        <v>82</v>
      </c>
      <c r="U10" s="7" t="s">
        <v>57</v>
      </c>
      <c r="V10" s="7" t="e">
        <f t="shared" si="4"/>
        <v>#REF!</v>
      </c>
      <c r="W10" s="7" t="e">
        <f t="shared" si="5"/>
        <v>#REF!</v>
      </c>
      <c r="X10" s="7" t="s">
        <v>58</v>
      </c>
      <c r="Y10" s="1"/>
      <c r="Z10" s="1"/>
      <c r="AA10" s="1"/>
      <c r="AB10" s="1" t="s">
        <v>83</v>
      </c>
      <c r="AC10" s="6">
        <f>Table131112[[#This Row],[US MSRP]]</f>
        <v>1380</v>
      </c>
      <c r="AD10" s="1"/>
      <c r="AE10" s="1"/>
      <c r="AF10" s="1"/>
      <c r="AG10" s="1"/>
      <c r="AH10" s="7" t="e">
        <f t="shared" si="6"/>
        <v>#REF!</v>
      </c>
      <c r="AI10" s="7" t="e">
        <f t="shared" si="7"/>
        <v>#REF!</v>
      </c>
      <c r="AJ10" s="7" t="e">
        <f t="shared" si="8"/>
        <v>#REF!</v>
      </c>
      <c r="AK10" s="1" t="e">
        <f t="shared" si="9"/>
        <v>#REF!</v>
      </c>
      <c r="AL10" s="1" t="s">
        <v>73</v>
      </c>
      <c r="AM10" s="1" t="s">
        <v>76</v>
      </c>
      <c r="AN10" s="30" t="e">
        <f t="shared" si="10"/>
        <v>#REF!</v>
      </c>
      <c r="AO10" s="7" t="str">
        <f>Table131112[[#This Row],[Manufacturer''s Category]]</f>
        <v>Apprimo</v>
      </c>
      <c r="AP10" s="12"/>
      <c r="AQ10" s="7" t="e">
        <f t="shared" si="11"/>
        <v>#REF!</v>
      </c>
      <c r="AR10" s="1"/>
    </row>
    <row r="11" spans="1:44" ht="42" customHeight="1" x14ac:dyDescent="0.3">
      <c r="A11" s="1" t="e">
        <f t="shared" si="0"/>
        <v>#REF!</v>
      </c>
      <c r="B11" s="5" t="e">
        <f t="shared" si="1"/>
        <v>#REF!</v>
      </c>
      <c r="C11" s="2" t="s">
        <v>3573</v>
      </c>
      <c r="D11" s="1" t="s">
        <v>89</v>
      </c>
      <c r="E11" s="14" t="s">
        <v>53</v>
      </c>
      <c r="F11" s="54">
        <v>1380</v>
      </c>
      <c r="G11" s="1" t="s">
        <v>2926</v>
      </c>
      <c r="H11" s="1"/>
      <c r="I11" s="1"/>
      <c r="J11" s="1"/>
      <c r="K11" s="1"/>
      <c r="L11" s="1"/>
      <c r="M11" s="1"/>
      <c r="N11" s="7" t="e">
        <f t="shared" si="2"/>
        <v>#REF!</v>
      </c>
      <c r="O11" s="13"/>
      <c r="P11" s="1" t="e">
        <f t="shared" si="3"/>
        <v>#REF!</v>
      </c>
      <c r="Q11" s="1"/>
      <c r="R11" s="7" t="str">
        <f>Table131112[[#This Row],[Short Description]]</f>
        <v>Apprimo Touch 7 White</v>
      </c>
      <c r="S11" s="1" t="s">
        <v>90</v>
      </c>
      <c r="T11" s="1" t="s">
        <v>82</v>
      </c>
      <c r="U11" s="7" t="s">
        <v>57</v>
      </c>
      <c r="V11" s="7" t="e">
        <f t="shared" si="4"/>
        <v>#REF!</v>
      </c>
      <c r="W11" s="7" t="e">
        <f t="shared" si="5"/>
        <v>#REF!</v>
      </c>
      <c r="X11" s="7" t="s">
        <v>58</v>
      </c>
      <c r="Y11" s="1"/>
      <c r="Z11" s="1"/>
      <c r="AA11" s="1"/>
      <c r="AB11" s="1" t="s">
        <v>83</v>
      </c>
      <c r="AC11" s="6">
        <f>Table131112[[#This Row],[US MSRP]]</f>
        <v>1380</v>
      </c>
      <c r="AD11" s="1"/>
      <c r="AE11" s="1"/>
      <c r="AF11" s="1"/>
      <c r="AG11" s="1"/>
      <c r="AH11" s="7" t="e">
        <f t="shared" si="6"/>
        <v>#REF!</v>
      </c>
      <c r="AI11" s="7" t="e">
        <f t="shared" si="7"/>
        <v>#REF!</v>
      </c>
      <c r="AJ11" s="7" t="e">
        <f t="shared" si="8"/>
        <v>#REF!</v>
      </c>
      <c r="AK11" s="1" t="e">
        <f t="shared" si="9"/>
        <v>#REF!</v>
      </c>
      <c r="AL11" s="1" t="s">
        <v>73</v>
      </c>
      <c r="AM11" s="1" t="s">
        <v>76</v>
      </c>
      <c r="AN11" s="30" t="e">
        <f t="shared" si="10"/>
        <v>#REF!</v>
      </c>
      <c r="AO11" s="7" t="str">
        <f>Table131112[[#This Row],[Manufacturer''s Category]]</f>
        <v>Apprimo</v>
      </c>
      <c r="AP11" s="12"/>
      <c r="AQ11" s="7" t="e">
        <f t="shared" si="11"/>
        <v>#REF!</v>
      </c>
      <c r="AR11" s="1"/>
    </row>
    <row r="12" spans="1:44" ht="42" customHeight="1" x14ac:dyDescent="0.3">
      <c r="A12" s="1" t="e">
        <f t="shared" si="0"/>
        <v>#REF!</v>
      </c>
      <c r="B12" s="5" t="e">
        <f t="shared" si="1"/>
        <v>#REF!</v>
      </c>
      <c r="C12" s="2" t="s">
        <v>3574</v>
      </c>
      <c r="D12" s="1" t="s">
        <v>92</v>
      </c>
      <c r="E12" s="14" t="s">
        <v>53</v>
      </c>
      <c r="F12" s="54">
        <v>2420</v>
      </c>
      <c r="G12" s="1" t="s">
        <v>91</v>
      </c>
      <c r="H12" s="1"/>
      <c r="I12" s="1"/>
      <c r="J12" s="1"/>
      <c r="K12" s="1"/>
      <c r="L12" s="1"/>
      <c r="M12" s="1"/>
      <c r="N12" s="7" t="e">
        <f t="shared" si="2"/>
        <v>#REF!</v>
      </c>
      <c r="O12" s="13"/>
      <c r="P12" s="1" t="e">
        <f t="shared" si="3"/>
        <v>#REF!</v>
      </c>
      <c r="Q12" s="1"/>
      <c r="R12" s="7" t="str">
        <f>Table131112[[#This Row],[Short Description]]</f>
        <v>Apprimo Touch 8i</v>
      </c>
      <c r="S12" s="1" t="s">
        <v>93</v>
      </c>
      <c r="T12" s="1" t="s">
        <v>82</v>
      </c>
      <c r="U12" s="7" t="s">
        <v>57</v>
      </c>
      <c r="V12" s="7" t="e">
        <f t="shared" si="4"/>
        <v>#REF!</v>
      </c>
      <c r="W12" s="7" t="e">
        <f t="shared" si="5"/>
        <v>#REF!</v>
      </c>
      <c r="X12" s="7" t="s">
        <v>58</v>
      </c>
      <c r="Y12" s="1"/>
      <c r="Z12" s="1"/>
      <c r="AA12" s="1"/>
      <c r="AB12" s="1" t="s">
        <v>83</v>
      </c>
      <c r="AC12" s="6">
        <f>Table131112[[#This Row],[US MSRP]]</f>
        <v>2420</v>
      </c>
      <c r="AD12" s="1"/>
      <c r="AE12" s="1"/>
      <c r="AF12" s="1"/>
      <c r="AG12" s="1"/>
      <c r="AH12" s="7" t="e">
        <f t="shared" si="6"/>
        <v>#REF!</v>
      </c>
      <c r="AI12" s="7" t="e">
        <f t="shared" si="7"/>
        <v>#REF!</v>
      </c>
      <c r="AJ12" s="7" t="e">
        <f t="shared" si="8"/>
        <v>#REF!</v>
      </c>
      <c r="AK12" s="1" t="e">
        <f t="shared" si="9"/>
        <v>#REF!</v>
      </c>
      <c r="AL12" s="1" t="s">
        <v>73</v>
      </c>
      <c r="AM12" s="1" t="s">
        <v>76</v>
      </c>
      <c r="AN12" s="30" t="e">
        <f t="shared" si="10"/>
        <v>#REF!</v>
      </c>
      <c r="AO12" s="7" t="str">
        <f>Table131112[[#This Row],[Manufacturer''s Category]]</f>
        <v>Apprimo</v>
      </c>
      <c r="AP12" s="12"/>
      <c r="AQ12" s="7" t="e">
        <f t="shared" si="11"/>
        <v>#REF!</v>
      </c>
      <c r="AR12" s="1"/>
    </row>
    <row r="13" spans="1:44" ht="42" customHeight="1" x14ac:dyDescent="0.3">
      <c r="A13" s="1" t="e">
        <f t="shared" si="0"/>
        <v>#REF!</v>
      </c>
      <c r="B13" s="5" t="e">
        <f t="shared" si="1"/>
        <v>#REF!</v>
      </c>
      <c r="C13" s="2" t="s">
        <v>3575</v>
      </c>
      <c r="D13" s="1" t="s">
        <v>2947</v>
      </c>
      <c r="E13" s="14" t="s">
        <v>53</v>
      </c>
      <c r="F13" s="54">
        <v>244</v>
      </c>
      <c r="G13" s="1" t="s">
        <v>98</v>
      </c>
      <c r="H13" s="1"/>
      <c r="I13" s="1"/>
      <c r="J13" s="1"/>
      <c r="K13" s="1"/>
      <c r="L13" s="1"/>
      <c r="M13" s="1"/>
      <c r="N13" s="7" t="e">
        <f t="shared" si="2"/>
        <v>#REF!</v>
      </c>
      <c r="O13" s="35"/>
      <c r="P13" s="1" t="e">
        <f t="shared" si="3"/>
        <v>#REF!</v>
      </c>
      <c r="Q13" s="1"/>
      <c r="R13" s="7" t="str">
        <f>Table131112[[#This Row],[Short Description]]</f>
        <v>Apprimo Touch 8-WMA</v>
      </c>
      <c r="S13" s="1" t="s">
        <v>3015</v>
      </c>
      <c r="T13" s="1" t="s">
        <v>94</v>
      </c>
      <c r="U13" s="7" t="s">
        <v>3</v>
      </c>
      <c r="V13" s="7" t="e">
        <f t="shared" si="4"/>
        <v>#REF!</v>
      </c>
      <c r="W13" s="7" t="e">
        <f t="shared" si="5"/>
        <v>#REF!</v>
      </c>
      <c r="X13" s="7" t="s">
        <v>58</v>
      </c>
      <c r="Y13" s="1"/>
      <c r="Z13" s="1"/>
      <c r="AA13" s="1"/>
      <c r="AB13" s="1"/>
      <c r="AC13" s="6">
        <f>Table131112[[#This Row],[US MSRP]]</f>
        <v>244</v>
      </c>
      <c r="AD13" s="1"/>
      <c r="AE13" s="1"/>
      <c r="AF13" s="1"/>
      <c r="AG13" s="1"/>
      <c r="AH13" s="7" t="e">
        <f t="shared" si="6"/>
        <v>#REF!</v>
      </c>
      <c r="AI13" s="7" t="e">
        <f t="shared" si="7"/>
        <v>#REF!</v>
      </c>
      <c r="AJ13" s="7" t="e">
        <f t="shared" si="8"/>
        <v>#REF!</v>
      </c>
      <c r="AK13" s="1" t="e">
        <f t="shared" si="9"/>
        <v>#REF!</v>
      </c>
      <c r="AL13" s="1" t="s">
        <v>73</v>
      </c>
      <c r="AM13" s="1" t="s">
        <v>76</v>
      </c>
      <c r="AN13" s="30" t="e">
        <f t="shared" si="10"/>
        <v>#REF!</v>
      </c>
      <c r="AO13" s="7" t="str">
        <f>Table131112[[#This Row],[Manufacturer''s Category]]</f>
        <v>Apprimo</v>
      </c>
      <c r="AP13" s="12"/>
      <c r="AQ13" s="7" t="e">
        <f t="shared" si="11"/>
        <v>#REF!</v>
      </c>
      <c r="AR13" s="1"/>
    </row>
    <row r="14" spans="1:44" ht="42" customHeight="1" x14ac:dyDescent="0.3">
      <c r="A14" s="1" t="e">
        <f t="shared" si="0"/>
        <v>#REF!</v>
      </c>
      <c r="B14" s="5" t="e">
        <f t="shared" si="1"/>
        <v>#REF!</v>
      </c>
      <c r="C14" s="2" t="s">
        <v>3576</v>
      </c>
      <c r="D14" s="1" t="s">
        <v>2950</v>
      </c>
      <c r="E14" s="14" t="s">
        <v>53</v>
      </c>
      <c r="F14" s="31">
        <v>244</v>
      </c>
      <c r="G14" s="1" t="s">
        <v>2949</v>
      </c>
      <c r="H14" s="1"/>
      <c r="I14" s="1"/>
      <c r="J14" s="1"/>
      <c r="K14" s="1"/>
      <c r="L14" s="1"/>
      <c r="M14" s="1"/>
      <c r="N14" s="7" t="e">
        <f t="shared" si="2"/>
        <v>#REF!</v>
      </c>
      <c r="O14" s="35"/>
      <c r="P14" s="1" t="e">
        <f t="shared" si="3"/>
        <v>#REF!</v>
      </c>
      <c r="Q14" s="1"/>
      <c r="R14" s="7" t="str">
        <f>Table131112[[#This Row],[Short Description]]</f>
        <v>Apprimo Touch 8-WMC</v>
      </c>
      <c r="S14" s="1" t="s">
        <v>3016</v>
      </c>
      <c r="T14" s="1" t="s">
        <v>94</v>
      </c>
      <c r="U14" s="7" t="s">
        <v>3</v>
      </c>
      <c r="V14" s="7" t="e">
        <f t="shared" si="4"/>
        <v>#REF!</v>
      </c>
      <c r="W14" s="7" t="e">
        <f t="shared" si="5"/>
        <v>#REF!</v>
      </c>
      <c r="X14" s="7" t="s">
        <v>58</v>
      </c>
      <c r="Y14" s="1"/>
      <c r="Z14" s="1"/>
      <c r="AA14" s="1"/>
      <c r="AB14" s="1"/>
      <c r="AC14" s="6">
        <f>Table131112[[#This Row],[US MSRP]]</f>
        <v>244</v>
      </c>
      <c r="AD14" s="1"/>
      <c r="AE14" s="1"/>
      <c r="AF14" s="1"/>
      <c r="AG14" s="1"/>
      <c r="AH14" s="7" t="e">
        <f t="shared" si="6"/>
        <v>#REF!</v>
      </c>
      <c r="AI14" s="7" t="e">
        <f t="shared" si="7"/>
        <v>#REF!</v>
      </c>
      <c r="AJ14" s="7" t="e">
        <f t="shared" si="8"/>
        <v>#REF!</v>
      </c>
      <c r="AK14" s="1" t="e">
        <f t="shared" si="9"/>
        <v>#REF!</v>
      </c>
      <c r="AL14" s="1" t="s">
        <v>73</v>
      </c>
      <c r="AM14" s="1" t="s">
        <v>76</v>
      </c>
      <c r="AN14" s="30" t="e">
        <f t="shared" si="10"/>
        <v>#REF!</v>
      </c>
      <c r="AO14" s="7" t="str">
        <f>Table131112[[#This Row],[Manufacturer''s Category]]</f>
        <v>Apprimo</v>
      </c>
      <c r="AP14" s="12"/>
      <c r="AQ14" s="7" t="e">
        <f t="shared" si="11"/>
        <v>#REF!</v>
      </c>
      <c r="AR14" s="1"/>
    </row>
    <row r="15" spans="1:44" ht="42" customHeight="1" x14ac:dyDescent="0.3">
      <c r="A15" s="1" t="e">
        <f t="shared" si="0"/>
        <v>#REF!</v>
      </c>
      <c r="B15" s="5" t="e">
        <f t="shared" si="1"/>
        <v>#REF!</v>
      </c>
      <c r="C15" s="2" t="s">
        <v>3577</v>
      </c>
      <c r="D15" s="1" t="s">
        <v>2948</v>
      </c>
      <c r="E15" s="14" t="s">
        <v>53</v>
      </c>
      <c r="F15" s="54">
        <v>244</v>
      </c>
      <c r="G15" s="1" t="s">
        <v>99</v>
      </c>
      <c r="H15" s="1"/>
      <c r="I15" s="1"/>
      <c r="J15" s="1"/>
      <c r="K15" s="1"/>
      <c r="L15" s="1"/>
      <c r="M15" s="1"/>
      <c r="N15" s="7" t="s">
        <v>1</v>
      </c>
      <c r="O15" s="35"/>
      <c r="P15" s="1" t="e">
        <f t="shared" si="3"/>
        <v>#REF!</v>
      </c>
      <c r="Q15" s="1"/>
      <c r="R15" s="7" t="str">
        <f>Table131112[[#This Row],[Short Description]]</f>
        <v>Apprimo Touch 8-WMF</v>
      </c>
      <c r="S15" s="1" t="s">
        <v>3017</v>
      </c>
      <c r="T15" s="1" t="s">
        <v>94</v>
      </c>
      <c r="U15" s="7" t="s">
        <v>3</v>
      </c>
      <c r="V15" s="7" t="e">
        <f t="shared" si="4"/>
        <v>#REF!</v>
      </c>
      <c r="W15" s="7" t="e">
        <f t="shared" si="5"/>
        <v>#REF!</v>
      </c>
      <c r="X15" s="7" t="s">
        <v>58</v>
      </c>
      <c r="Y15" s="1"/>
      <c r="Z15" s="1"/>
      <c r="AA15" s="1"/>
      <c r="AB15" s="1"/>
      <c r="AC15" s="6">
        <f>Table131112[[#This Row],[US MSRP]]</f>
        <v>244</v>
      </c>
      <c r="AD15" s="1"/>
      <c r="AE15" s="1"/>
      <c r="AF15" s="1"/>
      <c r="AG15" s="1"/>
      <c r="AH15" s="7" t="e">
        <f t="shared" si="6"/>
        <v>#REF!</v>
      </c>
      <c r="AI15" s="7" t="e">
        <f t="shared" si="7"/>
        <v>#REF!</v>
      </c>
      <c r="AJ15" s="7" t="e">
        <f t="shared" si="8"/>
        <v>#REF!</v>
      </c>
      <c r="AK15" s="1" t="e">
        <f t="shared" si="9"/>
        <v>#REF!</v>
      </c>
      <c r="AL15" s="1" t="s">
        <v>73</v>
      </c>
      <c r="AM15" s="1" t="s">
        <v>76</v>
      </c>
      <c r="AN15" s="30" t="e">
        <f t="shared" si="10"/>
        <v>#REF!</v>
      </c>
      <c r="AO15" s="7" t="str">
        <f>Table131112[[#This Row],[Manufacturer''s Category]]</f>
        <v>Apprimo</v>
      </c>
      <c r="AP15" s="12"/>
      <c r="AQ15" s="7" t="e">
        <f t="shared" si="11"/>
        <v>#REF!</v>
      </c>
      <c r="AR15" s="1"/>
    </row>
    <row r="16" spans="1:44" ht="42" customHeight="1" x14ac:dyDescent="0.3">
      <c r="A16" s="1" t="e">
        <f t="shared" si="0"/>
        <v>#REF!</v>
      </c>
      <c r="B16" s="5" t="e">
        <f t="shared" si="1"/>
        <v>#REF!</v>
      </c>
      <c r="C16" s="2" t="s">
        <v>3578</v>
      </c>
      <c r="D16" s="1" t="s">
        <v>2952</v>
      </c>
      <c r="E16" s="14" t="s">
        <v>53</v>
      </c>
      <c r="F16" s="31">
        <v>244</v>
      </c>
      <c r="G16" s="1" t="s">
        <v>2951</v>
      </c>
      <c r="H16" s="1"/>
      <c r="I16" s="1"/>
      <c r="J16" s="1"/>
      <c r="K16" s="1"/>
      <c r="L16" s="1"/>
      <c r="M16" s="1"/>
      <c r="N16" s="7" t="s">
        <v>1</v>
      </c>
      <c r="O16" s="35"/>
      <c r="P16" s="1" t="e">
        <f t="shared" si="3"/>
        <v>#REF!</v>
      </c>
      <c r="Q16" s="1"/>
      <c r="R16" s="7" t="str">
        <f>Table131112[[#This Row],[Short Description]]</f>
        <v>Apprimo Touch 8-WML</v>
      </c>
      <c r="S16" s="1" t="s">
        <v>3018</v>
      </c>
      <c r="T16" s="1" t="s">
        <v>94</v>
      </c>
      <c r="U16" s="7" t="s">
        <v>3</v>
      </c>
      <c r="V16" s="7" t="e">
        <f t="shared" si="4"/>
        <v>#REF!</v>
      </c>
      <c r="W16" s="7" t="e">
        <f t="shared" si="5"/>
        <v>#REF!</v>
      </c>
      <c r="X16" s="7" t="s">
        <v>58</v>
      </c>
      <c r="Y16" s="1"/>
      <c r="Z16" s="1"/>
      <c r="AA16" s="1"/>
      <c r="AB16" s="1"/>
      <c r="AC16" s="6">
        <f>Table131112[[#This Row],[US MSRP]]</f>
        <v>244</v>
      </c>
      <c r="AD16" s="1"/>
      <c r="AE16" s="1"/>
      <c r="AF16" s="1"/>
      <c r="AG16" s="1"/>
      <c r="AH16" s="7" t="e">
        <f t="shared" si="6"/>
        <v>#REF!</v>
      </c>
      <c r="AI16" s="7" t="e">
        <f t="shared" si="7"/>
        <v>#REF!</v>
      </c>
      <c r="AJ16" s="7" t="e">
        <f t="shared" si="8"/>
        <v>#REF!</v>
      </c>
      <c r="AK16" s="1" t="e">
        <f t="shared" si="9"/>
        <v>#REF!</v>
      </c>
      <c r="AL16" s="1" t="s">
        <v>73</v>
      </c>
      <c r="AM16" s="1" t="s">
        <v>76</v>
      </c>
      <c r="AN16" s="30" t="e">
        <f t="shared" si="10"/>
        <v>#REF!</v>
      </c>
      <c r="AO16" s="7" t="str">
        <f>Table131112[[#This Row],[Manufacturer''s Category]]</f>
        <v>Apprimo</v>
      </c>
      <c r="AP16" s="12"/>
      <c r="AQ16" s="7" t="e">
        <f t="shared" si="11"/>
        <v>#REF!</v>
      </c>
      <c r="AR16" s="1"/>
    </row>
    <row r="17" spans="1:44" ht="42" customHeight="1" x14ac:dyDescent="0.3">
      <c r="A17" s="1" t="e">
        <f t="shared" si="0"/>
        <v>#REF!</v>
      </c>
      <c r="B17" s="5" t="e">
        <f t="shared" si="1"/>
        <v>#REF!</v>
      </c>
      <c r="C17" s="2" t="s">
        <v>3579</v>
      </c>
      <c r="D17" s="1" t="s">
        <v>96</v>
      </c>
      <c r="E17" s="57" t="s">
        <v>53</v>
      </c>
      <c r="F17" s="54">
        <v>308</v>
      </c>
      <c r="G17" s="1" t="s">
        <v>95</v>
      </c>
      <c r="H17" s="1"/>
      <c r="I17" s="1"/>
      <c r="J17" s="1"/>
      <c r="K17" s="1"/>
      <c r="L17" s="1"/>
      <c r="M17" s="1"/>
      <c r="N17" s="7" t="s">
        <v>1</v>
      </c>
      <c r="O17" s="3"/>
      <c r="P17" s="1" t="e">
        <f t="shared" si="3"/>
        <v>#REF!</v>
      </c>
      <c r="Q17" s="1"/>
      <c r="R17" s="1" t="str">
        <f>Table131112[[#This Row],[Short Description]]</f>
        <v>Apprimo TP-TS</v>
      </c>
      <c r="S17" s="1" t="s">
        <v>97</v>
      </c>
      <c r="T17" s="1" t="s">
        <v>94</v>
      </c>
      <c r="U17" s="1" t="s">
        <v>3</v>
      </c>
      <c r="V17" s="1" t="e">
        <f t="shared" si="4"/>
        <v>#REF!</v>
      </c>
      <c r="W17" s="1" t="e">
        <f t="shared" si="5"/>
        <v>#REF!</v>
      </c>
      <c r="X17" s="12" t="s">
        <v>58</v>
      </c>
      <c r="Y17" s="1"/>
      <c r="Z17" s="1"/>
      <c r="AA17" s="1"/>
      <c r="AB17" s="1"/>
      <c r="AC17" s="6">
        <f>Table131112[[#This Row],[US MSRP]]</f>
        <v>308</v>
      </c>
      <c r="AD17" s="1"/>
      <c r="AE17" s="1"/>
      <c r="AF17" s="1"/>
      <c r="AG17" s="1"/>
      <c r="AH17" s="1" t="e">
        <f t="shared" si="6"/>
        <v>#REF!</v>
      </c>
      <c r="AI17" s="1" t="e">
        <f t="shared" si="7"/>
        <v>#REF!</v>
      </c>
      <c r="AJ17" s="1" t="e">
        <f t="shared" si="8"/>
        <v>#REF!</v>
      </c>
      <c r="AK17" s="1" t="e">
        <f t="shared" si="9"/>
        <v>#REF!</v>
      </c>
      <c r="AL17" s="1" t="s">
        <v>73</v>
      </c>
      <c r="AM17" s="1" t="s">
        <v>76</v>
      </c>
      <c r="AN17" s="30" t="e">
        <f t="shared" si="10"/>
        <v>#REF!</v>
      </c>
      <c r="AO17" s="1" t="str">
        <f>Table131112[[#This Row],[Manufacturer''s Category]]</f>
        <v>Apprimo</v>
      </c>
      <c r="AP17" s="1"/>
      <c r="AQ17" s="1" t="e">
        <f t="shared" si="11"/>
        <v>#REF!</v>
      </c>
      <c r="AR17" s="1"/>
    </row>
  </sheetData>
  <conditionalFormatting sqref="C2:C17">
    <cfRule type="duplicateValues" dxfId="46" priority="51"/>
  </conditionalFormatting>
  <conditionalFormatting sqref="C17">
    <cfRule type="duplicateValues" dxfId="45" priority="27"/>
  </conditionalFormatting>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BC83-B9AB-4797-B6D1-2A441F836B8D}">
  <sheetPr codeName="Sheet12"/>
  <dimension ref="A1:AR25"/>
  <sheetViews>
    <sheetView topLeftCell="A13" zoomScaleNormal="100" workbookViewId="0">
      <selection activeCell="G1" sqref="G1:I1048576"/>
    </sheetView>
  </sheetViews>
  <sheetFormatPr defaultColWidth="9.109375" defaultRowHeight="13.8" x14ac:dyDescent="0.3"/>
  <cols>
    <col min="1" max="1" width="17" style="1" bestFit="1" customWidth="1"/>
    <col min="2" max="2" width="19.6640625" style="5" bestFit="1" customWidth="1"/>
    <col min="3" max="3" width="16.109375" style="1" bestFit="1" customWidth="1"/>
    <col min="4" max="4" width="28.44140625" style="1" bestFit="1" customWidth="1"/>
    <col min="5" max="5" width="11.6640625" style="1" bestFit="1" customWidth="1"/>
    <col min="6" max="6" width="12.109375" style="63" bestFit="1" customWidth="1"/>
    <col min="7" max="7" width="15.6640625" style="1" customWidth="1"/>
    <col min="8" max="12" width="11.88671875" style="1" bestFit="1" customWidth="1"/>
    <col min="13" max="13" width="10" style="1" bestFit="1" customWidth="1"/>
    <col min="14" max="14" width="12" style="1" bestFit="1" customWidth="1"/>
    <col min="15" max="15" width="15" style="1" bestFit="1" customWidth="1"/>
    <col min="16" max="16" width="15.109375" style="1" bestFit="1" customWidth="1"/>
    <col min="17" max="17" width="12" style="1" bestFit="1" customWidth="1"/>
    <col min="18" max="18" width="19.88671875" style="1" bestFit="1" customWidth="1"/>
    <col min="19" max="19" width="54.6640625" style="1" bestFit="1" customWidth="1"/>
    <col min="20" max="20" width="21" style="1" bestFit="1" customWidth="1"/>
    <col min="21" max="21" width="12.5546875" style="1" bestFit="1" customWidth="1"/>
    <col min="22" max="22" width="16.6640625" style="1" bestFit="1" customWidth="1"/>
    <col min="23" max="23" width="9.44140625" style="1" bestFit="1" customWidth="1"/>
    <col min="24" max="24" width="18.44140625" style="1" bestFit="1" customWidth="1"/>
    <col min="25" max="26" width="21.33203125" style="1" bestFit="1" customWidth="1"/>
    <col min="27" max="27" width="24.109375" style="1" bestFit="1" customWidth="1"/>
    <col min="28" max="28" width="23.88671875" style="1" bestFit="1" customWidth="1"/>
    <col min="29" max="29" width="20.33203125" style="1" bestFit="1" customWidth="1"/>
    <col min="30" max="30" width="12" style="1" bestFit="1" customWidth="1"/>
    <col min="31" max="31" width="11.33203125" style="1" bestFit="1" customWidth="1"/>
    <col min="32" max="32" width="15.6640625" style="1" bestFit="1" customWidth="1"/>
    <col min="33" max="33" width="10.109375" style="1" bestFit="1" customWidth="1"/>
    <col min="34" max="34" width="17" style="1" bestFit="1" customWidth="1"/>
    <col min="35" max="35" width="15.44140625" style="1" bestFit="1" customWidth="1"/>
    <col min="36" max="36" width="13" style="1" bestFit="1" customWidth="1"/>
    <col min="37" max="37" width="18.44140625" style="1" bestFit="1" customWidth="1"/>
    <col min="38" max="38" width="23.44140625" style="1" bestFit="1" customWidth="1"/>
    <col min="39" max="39" width="16" style="1" bestFit="1" customWidth="1"/>
    <col min="40" max="40" width="20.109375" style="1" bestFit="1" customWidth="1"/>
    <col min="41" max="41" width="17.5546875" style="1" bestFit="1" customWidth="1"/>
    <col min="42" max="42" width="16.109375" style="1" bestFit="1" customWidth="1"/>
    <col min="43" max="43" width="22.44140625" style="1" bestFit="1" customWidth="1"/>
    <col min="44" max="44" width="9" style="1" bestFit="1" customWidth="1"/>
    <col min="45" max="16384" width="9.109375" style="1"/>
  </cols>
  <sheetData>
    <row r="1" spans="1:44" s="17" customFormat="1" ht="43.95" customHeight="1" x14ac:dyDescent="0.3">
      <c r="A1" s="17" t="s">
        <v>8</v>
      </c>
      <c r="B1" s="61" t="s">
        <v>9</v>
      </c>
      <c r="C1" s="17" t="s">
        <v>10</v>
      </c>
      <c r="D1" s="17" t="s">
        <v>11</v>
      </c>
      <c r="E1" s="17" t="s">
        <v>12</v>
      </c>
      <c r="F1" s="62" t="s">
        <v>13</v>
      </c>
      <c r="G1" s="17" t="s">
        <v>4620</v>
      </c>
      <c r="H1" s="17" t="s">
        <v>14</v>
      </c>
      <c r="I1" s="17" t="s">
        <v>15</v>
      </c>
      <c r="J1" s="17" t="s">
        <v>16</v>
      </c>
      <c r="K1" s="17" t="s">
        <v>17</v>
      </c>
      <c r="L1" s="17" t="s">
        <v>18</v>
      </c>
      <c r="M1" s="17" t="s">
        <v>19</v>
      </c>
      <c r="N1" s="17" t="s">
        <v>20</v>
      </c>
      <c r="O1" s="17"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25" si="0">Effectivity_Date</f>
        <v>#REF!</v>
      </c>
      <c r="C2" s="1" t="s">
        <v>3546</v>
      </c>
      <c r="D2" s="1" t="s">
        <v>3272</v>
      </c>
      <c r="E2" s="1" t="s">
        <v>53</v>
      </c>
      <c r="F2" s="63">
        <v>80</v>
      </c>
      <c r="G2" s="1" t="s">
        <v>3271</v>
      </c>
      <c r="I2" s="1" t="s">
        <v>3110</v>
      </c>
      <c r="J2" s="1" t="s">
        <v>3110</v>
      </c>
      <c r="K2" s="1" t="s">
        <v>3110</v>
      </c>
      <c r="L2" s="1" t="s">
        <v>3110</v>
      </c>
      <c r="M2" s="1" t="s">
        <v>3110</v>
      </c>
      <c r="N2" s="1" t="s">
        <v>1</v>
      </c>
      <c r="P2" s="1" t="s">
        <v>3110</v>
      </c>
      <c r="Q2" s="1" t="s">
        <v>3110</v>
      </c>
      <c r="R2" s="1" t="s">
        <v>3272</v>
      </c>
      <c r="S2" s="1" t="s">
        <v>3273</v>
      </c>
      <c r="T2" s="1" t="s">
        <v>377</v>
      </c>
      <c r="U2" s="1" t="s">
        <v>73</v>
      </c>
      <c r="V2" s="1" t="s">
        <v>73</v>
      </c>
      <c r="W2" s="1" t="s">
        <v>4</v>
      </c>
      <c r="X2" s="1" t="s">
        <v>3274</v>
      </c>
      <c r="Y2" s="1" t="s">
        <v>3110</v>
      </c>
      <c r="Z2" s="1" t="s">
        <v>3110</v>
      </c>
      <c r="AA2" s="1" t="s">
        <v>3110</v>
      </c>
      <c r="AB2" s="1" t="s">
        <v>3110</v>
      </c>
      <c r="AC2" s="63">
        <v>60</v>
      </c>
      <c r="AD2" s="1" t="s">
        <v>3110</v>
      </c>
      <c r="AE2" s="1" t="s">
        <v>3110</v>
      </c>
      <c r="AF2" s="1" t="s">
        <v>3110</v>
      </c>
      <c r="AG2" s="1" t="s">
        <v>3110</v>
      </c>
      <c r="AH2" s="1" t="s">
        <v>5</v>
      </c>
      <c r="AI2" s="1" t="s">
        <v>6</v>
      </c>
      <c r="AJ2" s="1" t="s">
        <v>73</v>
      </c>
      <c r="AK2" s="1" t="s">
        <v>73</v>
      </c>
      <c r="AL2" s="1" t="s">
        <v>3137</v>
      </c>
      <c r="AM2" s="1" t="s">
        <v>3110</v>
      </c>
      <c r="AN2" s="1" t="s">
        <v>7</v>
      </c>
      <c r="AO2" s="1" t="s">
        <v>3274</v>
      </c>
      <c r="AP2" s="1" t="s">
        <v>3110</v>
      </c>
      <c r="AQ2" s="1">
        <v>4911</v>
      </c>
    </row>
    <row r="3" spans="1:44" ht="42" customHeight="1" x14ac:dyDescent="0.3">
      <c r="A3" s="1" t="s">
        <v>0</v>
      </c>
      <c r="B3" s="5" t="e">
        <f t="shared" si="0"/>
        <v>#REF!</v>
      </c>
      <c r="C3" s="1" t="s">
        <v>3547</v>
      </c>
      <c r="D3" s="1" t="s">
        <v>3276</v>
      </c>
      <c r="E3" s="1" t="s">
        <v>53</v>
      </c>
      <c r="F3" s="63">
        <v>160</v>
      </c>
      <c r="G3" s="1" t="s">
        <v>3275</v>
      </c>
      <c r="I3" s="1" t="s">
        <v>3110</v>
      </c>
      <c r="J3" s="1" t="s">
        <v>3110</v>
      </c>
      <c r="K3" s="1" t="s">
        <v>3110</v>
      </c>
      <c r="L3" s="1" t="s">
        <v>3110</v>
      </c>
      <c r="M3" s="1" t="s">
        <v>3110</v>
      </c>
      <c r="N3" s="1" t="s">
        <v>1</v>
      </c>
      <c r="P3" s="1" t="s">
        <v>3110</v>
      </c>
      <c r="Q3" s="1" t="s">
        <v>3110</v>
      </c>
      <c r="R3" s="1" t="s">
        <v>3276</v>
      </c>
      <c r="S3" s="1" t="s">
        <v>3277</v>
      </c>
      <c r="T3" s="1" t="s">
        <v>377</v>
      </c>
      <c r="U3" s="1" t="s">
        <v>73</v>
      </c>
      <c r="V3" s="1" t="s">
        <v>73</v>
      </c>
      <c r="W3" s="1" t="s">
        <v>4</v>
      </c>
      <c r="X3" s="1" t="s">
        <v>3274</v>
      </c>
      <c r="Y3" s="1" t="s">
        <v>3110</v>
      </c>
      <c r="Z3" s="1" t="s">
        <v>3110</v>
      </c>
      <c r="AA3" s="1" t="s">
        <v>3110</v>
      </c>
      <c r="AB3" s="1" t="s">
        <v>3110</v>
      </c>
      <c r="AC3" s="63">
        <v>120</v>
      </c>
      <c r="AD3" s="1" t="s">
        <v>3110</v>
      </c>
      <c r="AE3" s="1" t="s">
        <v>3110</v>
      </c>
      <c r="AF3" s="1" t="s">
        <v>3110</v>
      </c>
      <c r="AG3" s="1" t="s">
        <v>3110</v>
      </c>
      <c r="AH3" s="1" t="s">
        <v>5</v>
      </c>
      <c r="AI3" s="1" t="s">
        <v>6</v>
      </c>
      <c r="AJ3" s="1" t="s">
        <v>73</v>
      </c>
      <c r="AK3" s="1" t="s">
        <v>73</v>
      </c>
      <c r="AL3" s="1" t="s">
        <v>3137</v>
      </c>
      <c r="AM3" s="1" t="s">
        <v>3110</v>
      </c>
      <c r="AN3" s="1" t="s">
        <v>7</v>
      </c>
      <c r="AO3" s="1" t="s">
        <v>3274</v>
      </c>
      <c r="AP3" s="1" t="s">
        <v>3110</v>
      </c>
      <c r="AQ3" s="1">
        <v>4911</v>
      </c>
    </row>
    <row r="4" spans="1:44" ht="42" customHeight="1" x14ac:dyDescent="0.3">
      <c r="A4" s="1" t="s">
        <v>0</v>
      </c>
      <c r="B4" s="5" t="e">
        <f t="shared" si="0"/>
        <v>#REF!</v>
      </c>
      <c r="C4" s="1" t="s">
        <v>3548</v>
      </c>
      <c r="D4" s="1" t="s">
        <v>3460</v>
      </c>
      <c r="E4" s="1" t="s">
        <v>53</v>
      </c>
      <c r="F4" s="63">
        <v>228</v>
      </c>
      <c r="G4" s="1" t="s">
        <v>3459</v>
      </c>
      <c r="I4" s="1" t="s">
        <v>3110</v>
      </c>
      <c r="J4" s="1" t="s">
        <v>3110</v>
      </c>
      <c r="K4" s="1" t="s">
        <v>3110</v>
      </c>
      <c r="L4" s="1" t="s">
        <v>3110</v>
      </c>
      <c r="M4" s="1" t="s">
        <v>3110</v>
      </c>
      <c r="N4" s="1" t="s">
        <v>1</v>
      </c>
      <c r="O4" s="1" t="s">
        <v>3110</v>
      </c>
      <c r="P4" s="1" t="s">
        <v>3110</v>
      </c>
      <c r="Q4" s="1" t="s">
        <v>3110</v>
      </c>
      <c r="R4" s="1" t="s">
        <v>3460</v>
      </c>
      <c r="S4" s="1" t="s">
        <v>3461</v>
      </c>
      <c r="T4" s="1" t="s">
        <v>377</v>
      </c>
      <c r="U4" s="1" t="s">
        <v>73</v>
      </c>
      <c r="V4" s="1" t="s">
        <v>73</v>
      </c>
      <c r="W4" s="1" t="s">
        <v>4</v>
      </c>
      <c r="X4" s="1" t="s">
        <v>3274</v>
      </c>
      <c r="Y4" s="1" t="s">
        <v>3110</v>
      </c>
      <c r="Z4" s="1" t="s">
        <v>3110</v>
      </c>
      <c r="AA4" s="1" t="s">
        <v>3110</v>
      </c>
      <c r="AB4" s="1" t="s">
        <v>3110</v>
      </c>
      <c r="AC4" s="63">
        <v>171</v>
      </c>
      <c r="AD4" s="1" t="s">
        <v>3110</v>
      </c>
      <c r="AE4" s="1" t="s">
        <v>3110</v>
      </c>
      <c r="AF4" s="1" t="s">
        <v>3110</v>
      </c>
      <c r="AG4" s="1" t="s">
        <v>3110</v>
      </c>
      <c r="AH4" s="1" t="s">
        <v>5</v>
      </c>
      <c r="AI4" s="1" t="s">
        <v>6</v>
      </c>
      <c r="AJ4" s="1" t="s">
        <v>73</v>
      </c>
      <c r="AK4" s="1" t="s">
        <v>73</v>
      </c>
      <c r="AL4" s="1" t="s">
        <v>73</v>
      </c>
      <c r="AM4" s="1" t="s">
        <v>3110</v>
      </c>
      <c r="AN4" s="1" t="s">
        <v>7</v>
      </c>
      <c r="AO4" s="1" t="s">
        <v>3274</v>
      </c>
      <c r="AP4" s="1" t="s">
        <v>3110</v>
      </c>
      <c r="AQ4" s="1">
        <v>4911</v>
      </c>
      <c r="AR4" s="1" t="s">
        <v>3110</v>
      </c>
    </row>
    <row r="5" spans="1:44" ht="42" customHeight="1" x14ac:dyDescent="0.3">
      <c r="A5" s="1" t="s">
        <v>0</v>
      </c>
      <c r="B5" s="5" t="e">
        <f t="shared" si="0"/>
        <v>#REF!</v>
      </c>
      <c r="C5" s="1" t="s">
        <v>3549</v>
      </c>
      <c r="D5" s="1" t="s">
        <v>3463</v>
      </c>
      <c r="E5" s="1" t="s">
        <v>53</v>
      </c>
      <c r="F5" s="63">
        <v>456</v>
      </c>
      <c r="G5" s="1" t="s">
        <v>3462</v>
      </c>
      <c r="I5" s="1" t="s">
        <v>3110</v>
      </c>
      <c r="J5" s="1" t="s">
        <v>3110</v>
      </c>
      <c r="K5" s="1" t="s">
        <v>3110</v>
      </c>
      <c r="L5" s="1" t="s">
        <v>3110</v>
      </c>
      <c r="M5" s="1" t="s">
        <v>3110</v>
      </c>
      <c r="N5" s="1" t="s">
        <v>1</v>
      </c>
      <c r="O5" s="1" t="s">
        <v>3110</v>
      </c>
      <c r="P5" s="1" t="s">
        <v>3110</v>
      </c>
      <c r="Q5" s="1" t="s">
        <v>3110</v>
      </c>
      <c r="R5" s="1" t="s">
        <v>3463</v>
      </c>
      <c r="S5" s="1" t="s">
        <v>3464</v>
      </c>
      <c r="T5" s="1" t="s">
        <v>377</v>
      </c>
      <c r="U5" s="1" t="s">
        <v>73</v>
      </c>
      <c r="V5" s="1" t="s">
        <v>73</v>
      </c>
      <c r="W5" s="1" t="s">
        <v>4</v>
      </c>
      <c r="X5" s="1" t="s">
        <v>3274</v>
      </c>
      <c r="Y5" s="1" t="s">
        <v>3110</v>
      </c>
      <c r="Z5" s="1" t="s">
        <v>3110</v>
      </c>
      <c r="AA5" s="1" t="s">
        <v>3110</v>
      </c>
      <c r="AB5" s="1" t="s">
        <v>3110</v>
      </c>
      <c r="AC5" s="63">
        <v>342</v>
      </c>
      <c r="AD5" s="1" t="s">
        <v>3110</v>
      </c>
      <c r="AE5" s="1" t="s">
        <v>3110</v>
      </c>
      <c r="AF5" s="1" t="s">
        <v>3110</v>
      </c>
      <c r="AG5" s="1" t="s">
        <v>3110</v>
      </c>
      <c r="AH5" s="1" t="s">
        <v>5</v>
      </c>
      <c r="AI5" s="1" t="s">
        <v>6</v>
      </c>
      <c r="AJ5" s="1" t="s">
        <v>73</v>
      </c>
      <c r="AK5" s="1" t="s">
        <v>73</v>
      </c>
      <c r="AL5" s="1" t="s">
        <v>73</v>
      </c>
      <c r="AM5" s="1" t="s">
        <v>3110</v>
      </c>
      <c r="AN5" s="1" t="s">
        <v>7</v>
      </c>
      <c r="AO5" s="1" t="s">
        <v>3274</v>
      </c>
      <c r="AP5" s="1" t="s">
        <v>3110</v>
      </c>
      <c r="AQ5" s="1">
        <v>4911</v>
      </c>
      <c r="AR5" s="1" t="s">
        <v>3110</v>
      </c>
    </row>
    <row r="6" spans="1:44" ht="42" customHeight="1" x14ac:dyDescent="0.3">
      <c r="A6" s="1" t="s">
        <v>0</v>
      </c>
      <c r="B6" s="5" t="e">
        <f t="shared" si="0"/>
        <v>#REF!</v>
      </c>
      <c r="C6" s="1" t="s">
        <v>3550</v>
      </c>
      <c r="D6" s="1" t="s">
        <v>3466</v>
      </c>
      <c r="E6" s="1" t="s">
        <v>53</v>
      </c>
      <c r="F6" s="63">
        <v>360</v>
      </c>
      <c r="G6" s="1" t="s">
        <v>3465</v>
      </c>
      <c r="I6" s="1" t="s">
        <v>3110</v>
      </c>
      <c r="J6" s="1" t="s">
        <v>3110</v>
      </c>
      <c r="K6" s="1" t="s">
        <v>3110</v>
      </c>
      <c r="L6" s="1" t="s">
        <v>3110</v>
      </c>
      <c r="M6" s="1" t="s">
        <v>3110</v>
      </c>
      <c r="N6" s="1" t="s">
        <v>1</v>
      </c>
      <c r="O6" s="1" t="s">
        <v>3110</v>
      </c>
      <c r="P6" s="1" t="s">
        <v>3110</v>
      </c>
      <c r="Q6" s="1" t="s">
        <v>3110</v>
      </c>
      <c r="R6" s="1" t="s">
        <v>3466</v>
      </c>
      <c r="S6" s="1" t="s">
        <v>3467</v>
      </c>
      <c r="T6" s="1" t="s">
        <v>377</v>
      </c>
      <c r="U6" s="1" t="s">
        <v>73</v>
      </c>
      <c r="V6" s="1" t="s">
        <v>73</v>
      </c>
      <c r="W6" s="1" t="s">
        <v>4</v>
      </c>
      <c r="X6" s="1" t="s">
        <v>3274</v>
      </c>
      <c r="Y6" s="1" t="s">
        <v>3110</v>
      </c>
      <c r="Z6" s="1" t="s">
        <v>3110</v>
      </c>
      <c r="AA6" s="1" t="s">
        <v>3110</v>
      </c>
      <c r="AB6" s="1" t="s">
        <v>3110</v>
      </c>
      <c r="AC6" s="63">
        <v>270</v>
      </c>
      <c r="AD6" s="1" t="s">
        <v>3110</v>
      </c>
      <c r="AE6" s="1" t="s">
        <v>3110</v>
      </c>
      <c r="AF6" s="1" t="s">
        <v>3110</v>
      </c>
      <c r="AG6" s="1" t="s">
        <v>3110</v>
      </c>
      <c r="AH6" s="1" t="s">
        <v>5</v>
      </c>
      <c r="AI6" s="1" t="s">
        <v>6</v>
      </c>
      <c r="AJ6" s="1" t="s">
        <v>73</v>
      </c>
      <c r="AK6" s="1" t="s">
        <v>73</v>
      </c>
      <c r="AL6" s="1" t="s">
        <v>73</v>
      </c>
      <c r="AM6" s="1" t="s">
        <v>3110</v>
      </c>
      <c r="AN6" s="1" t="s">
        <v>7</v>
      </c>
      <c r="AO6" s="1" t="s">
        <v>3274</v>
      </c>
      <c r="AP6" s="1" t="s">
        <v>3110</v>
      </c>
      <c r="AQ6" s="1">
        <v>4911</v>
      </c>
      <c r="AR6" s="1" t="s">
        <v>3110</v>
      </c>
    </row>
    <row r="7" spans="1:44" ht="42" customHeight="1" x14ac:dyDescent="0.3">
      <c r="A7" s="1" t="s">
        <v>0</v>
      </c>
      <c r="B7" s="5" t="e">
        <f t="shared" si="0"/>
        <v>#REF!</v>
      </c>
      <c r="C7" s="1" t="s">
        <v>3551</v>
      </c>
      <c r="D7" s="1" t="s">
        <v>3469</v>
      </c>
      <c r="E7" s="1" t="s">
        <v>53</v>
      </c>
      <c r="F7" s="63">
        <v>720</v>
      </c>
      <c r="G7" s="1" t="s">
        <v>3468</v>
      </c>
      <c r="I7" s="1" t="s">
        <v>3110</v>
      </c>
      <c r="J7" s="1" t="s">
        <v>3110</v>
      </c>
      <c r="K7" s="1" t="s">
        <v>3110</v>
      </c>
      <c r="L7" s="1" t="s">
        <v>3110</v>
      </c>
      <c r="M7" s="1" t="s">
        <v>3110</v>
      </c>
      <c r="N7" s="1" t="s">
        <v>1</v>
      </c>
      <c r="O7" s="1" t="s">
        <v>3110</v>
      </c>
      <c r="P7" s="1" t="s">
        <v>3110</v>
      </c>
      <c r="Q7" s="1" t="s">
        <v>3110</v>
      </c>
      <c r="R7" s="1" t="s">
        <v>3469</v>
      </c>
      <c r="S7" s="1" t="s">
        <v>3470</v>
      </c>
      <c r="T7" s="1" t="s">
        <v>377</v>
      </c>
      <c r="U7" s="1" t="s">
        <v>73</v>
      </c>
      <c r="V7" s="1" t="s">
        <v>73</v>
      </c>
      <c r="W7" s="1" t="s">
        <v>4</v>
      </c>
      <c r="X7" s="1" t="s">
        <v>3274</v>
      </c>
      <c r="Y7" s="1" t="s">
        <v>3110</v>
      </c>
      <c r="Z7" s="1" t="s">
        <v>3110</v>
      </c>
      <c r="AA7" s="1" t="s">
        <v>3110</v>
      </c>
      <c r="AB7" s="1" t="s">
        <v>3110</v>
      </c>
      <c r="AC7" s="63">
        <v>540</v>
      </c>
      <c r="AD7" s="1" t="s">
        <v>3110</v>
      </c>
      <c r="AE7" s="1" t="s">
        <v>3110</v>
      </c>
      <c r="AF7" s="1" t="s">
        <v>3110</v>
      </c>
      <c r="AG7" s="1" t="s">
        <v>3110</v>
      </c>
      <c r="AH7" s="1" t="s">
        <v>5</v>
      </c>
      <c r="AI7" s="1" t="s">
        <v>6</v>
      </c>
      <c r="AJ7" s="1" t="s">
        <v>73</v>
      </c>
      <c r="AK7" s="1" t="s">
        <v>73</v>
      </c>
      <c r="AL7" s="1" t="s">
        <v>73</v>
      </c>
      <c r="AM7" s="1" t="s">
        <v>3110</v>
      </c>
      <c r="AN7" s="1" t="s">
        <v>7</v>
      </c>
      <c r="AO7" s="1" t="s">
        <v>3274</v>
      </c>
      <c r="AP7" s="1" t="s">
        <v>3110</v>
      </c>
      <c r="AQ7" s="1">
        <v>4911</v>
      </c>
      <c r="AR7" s="1" t="s">
        <v>3110</v>
      </c>
    </row>
    <row r="8" spans="1:44" ht="42" customHeight="1" x14ac:dyDescent="0.3">
      <c r="A8" s="1" t="s">
        <v>0</v>
      </c>
      <c r="B8" s="5" t="e">
        <f t="shared" si="0"/>
        <v>#REF!</v>
      </c>
      <c r="C8" s="1" t="s">
        <v>3842</v>
      </c>
      <c r="D8" s="1" t="s">
        <v>3151</v>
      </c>
      <c r="E8" s="1" t="s">
        <v>53</v>
      </c>
      <c r="F8" s="63">
        <v>400</v>
      </c>
      <c r="G8" s="1" t="s">
        <v>3136</v>
      </c>
      <c r="I8" s="1" t="s">
        <v>3110</v>
      </c>
      <c r="J8" s="1" t="s">
        <v>3110</v>
      </c>
      <c r="K8" s="1" t="s">
        <v>3110</v>
      </c>
      <c r="L8" s="1" t="s">
        <v>3110</v>
      </c>
      <c r="M8" s="1" t="s">
        <v>3110</v>
      </c>
      <c r="N8" s="1" t="s">
        <v>1</v>
      </c>
      <c r="O8" s="1">
        <v>0.2</v>
      </c>
      <c r="P8" s="1" t="s">
        <v>2</v>
      </c>
      <c r="Q8" s="1" t="s">
        <v>3110</v>
      </c>
      <c r="R8" s="1" t="s">
        <v>3151</v>
      </c>
      <c r="S8" s="1" t="s">
        <v>3406</v>
      </c>
      <c r="T8" s="1" t="s">
        <v>3112</v>
      </c>
      <c r="U8" s="1" t="s">
        <v>54</v>
      </c>
      <c r="V8" s="1" t="s">
        <v>73</v>
      </c>
      <c r="W8" s="1" t="s">
        <v>4</v>
      </c>
      <c r="X8" s="1" t="s">
        <v>3113</v>
      </c>
      <c r="Y8" s="1" t="s">
        <v>3110</v>
      </c>
      <c r="Z8" s="1" t="s">
        <v>3110</v>
      </c>
      <c r="AA8" s="1" t="s">
        <v>3110</v>
      </c>
      <c r="AB8" s="1" t="s">
        <v>3110</v>
      </c>
      <c r="AC8" s="63">
        <f>F8*0.625</f>
        <v>250</v>
      </c>
      <c r="AD8" s="1" t="s">
        <v>3110</v>
      </c>
      <c r="AE8" s="1" t="s">
        <v>3110</v>
      </c>
      <c r="AF8" s="1" t="s">
        <v>3110</v>
      </c>
      <c r="AG8" s="1" t="s">
        <v>3110</v>
      </c>
      <c r="AH8" s="1" t="s">
        <v>5</v>
      </c>
      <c r="AI8" s="1" t="s">
        <v>6</v>
      </c>
      <c r="AJ8" s="1" t="s">
        <v>73</v>
      </c>
      <c r="AK8" s="1" t="s">
        <v>3110</v>
      </c>
      <c r="AL8" s="1" t="s">
        <v>73</v>
      </c>
      <c r="AM8" s="1" t="s">
        <v>76</v>
      </c>
      <c r="AN8" s="1" t="s">
        <v>7</v>
      </c>
      <c r="AO8" s="1" t="s">
        <v>3113</v>
      </c>
      <c r="AP8" s="1" t="s">
        <v>3110</v>
      </c>
      <c r="AQ8" s="1">
        <v>4911</v>
      </c>
      <c r="AR8" s="1" t="s">
        <v>3110</v>
      </c>
    </row>
    <row r="9" spans="1:44" ht="42" customHeight="1" x14ac:dyDescent="0.3">
      <c r="A9" s="1" t="s">
        <v>0</v>
      </c>
      <c r="B9" s="5" t="e">
        <f t="shared" si="0"/>
        <v>#REF!</v>
      </c>
      <c r="C9" s="1" t="s">
        <v>3843</v>
      </c>
      <c r="D9" s="1" t="s">
        <v>3152</v>
      </c>
      <c r="E9" s="1" t="s">
        <v>53</v>
      </c>
      <c r="F9" s="63">
        <v>2400</v>
      </c>
      <c r="G9" s="1" t="s">
        <v>3150</v>
      </c>
      <c r="I9" s="1" t="s">
        <v>3110</v>
      </c>
      <c r="J9" s="1" t="s">
        <v>3110</v>
      </c>
      <c r="K9" s="1" t="s">
        <v>3110</v>
      </c>
      <c r="L9" s="1" t="s">
        <v>3110</v>
      </c>
      <c r="M9" s="1" t="s">
        <v>3110</v>
      </c>
      <c r="N9" s="1" t="s">
        <v>1</v>
      </c>
      <c r="O9" s="1">
        <v>1.2</v>
      </c>
      <c r="P9" s="1" t="s">
        <v>2</v>
      </c>
      <c r="Q9" s="1" t="s">
        <v>3110</v>
      </c>
      <c r="R9" s="1" t="s">
        <v>3152</v>
      </c>
      <c r="S9" s="1" t="s">
        <v>3407</v>
      </c>
      <c r="T9" s="1" t="s">
        <v>3112</v>
      </c>
      <c r="U9" s="1" t="s">
        <v>54</v>
      </c>
      <c r="V9" s="1" t="s">
        <v>73</v>
      </c>
      <c r="W9" s="1" t="s">
        <v>4</v>
      </c>
      <c r="X9" s="1" t="s">
        <v>3113</v>
      </c>
      <c r="Y9" s="1" t="s">
        <v>3110</v>
      </c>
      <c r="Z9" s="1" t="s">
        <v>3110</v>
      </c>
      <c r="AA9" s="1" t="s">
        <v>3110</v>
      </c>
      <c r="AB9" s="1" t="s">
        <v>3110</v>
      </c>
      <c r="AC9" s="63">
        <f>F9*0.625</f>
        <v>1500</v>
      </c>
      <c r="AD9" s="1" t="s">
        <v>3110</v>
      </c>
      <c r="AE9" s="1" t="s">
        <v>3110</v>
      </c>
      <c r="AF9" s="1" t="s">
        <v>3110</v>
      </c>
      <c r="AG9" s="1" t="s">
        <v>3110</v>
      </c>
      <c r="AH9" s="1" t="s">
        <v>5</v>
      </c>
      <c r="AI9" s="1" t="s">
        <v>6</v>
      </c>
      <c r="AJ9" s="1" t="s">
        <v>73</v>
      </c>
      <c r="AK9" s="1" t="s">
        <v>3110</v>
      </c>
      <c r="AL9" s="1" t="s">
        <v>73</v>
      </c>
      <c r="AM9" s="1" t="s">
        <v>76</v>
      </c>
      <c r="AN9" s="1" t="s">
        <v>7</v>
      </c>
      <c r="AO9" s="1" t="s">
        <v>3113</v>
      </c>
      <c r="AP9" s="1" t="s">
        <v>3110</v>
      </c>
      <c r="AQ9" s="1">
        <v>4911</v>
      </c>
      <c r="AR9" s="1" t="s">
        <v>3110</v>
      </c>
    </row>
    <row r="10" spans="1:44" ht="42" customHeight="1" x14ac:dyDescent="0.3">
      <c r="A10" s="1" t="s">
        <v>0</v>
      </c>
      <c r="B10" s="5" t="e">
        <f t="shared" si="0"/>
        <v>#REF!</v>
      </c>
      <c r="C10" s="1" t="s">
        <v>3844</v>
      </c>
      <c r="D10" s="1" t="s">
        <v>3422</v>
      </c>
      <c r="E10" s="1" t="s">
        <v>53</v>
      </c>
      <c r="F10" s="63">
        <v>50</v>
      </c>
      <c r="G10" s="1" t="s">
        <v>3421</v>
      </c>
      <c r="I10" s="1" t="s">
        <v>3110</v>
      </c>
      <c r="J10" s="1" t="s">
        <v>3110</v>
      </c>
      <c r="K10" s="1" t="s">
        <v>3110</v>
      </c>
      <c r="L10" s="1" t="s">
        <v>3110</v>
      </c>
      <c r="M10" s="1" t="s">
        <v>3110</v>
      </c>
      <c r="N10" s="1" t="s">
        <v>1</v>
      </c>
      <c r="O10" s="1" t="s">
        <v>3110</v>
      </c>
      <c r="P10" s="1" t="s">
        <v>2</v>
      </c>
      <c r="Q10" s="1" t="s">
        <v>3110</v>
      </c>
      <c r="R10" s="1" t="s">
        <v>3422</v>
      </c>
      <c r="S10" s="1" t="s">
        <v>3423</v>
      </c>
      <c r="T10" s="1" t="s">
        <v>3030</v>
      </c>
      <c r="U10" s="1" t="s">
        <v>73</v>
      </c>
      <c r="V10" s="1" t="s">
        <v>73</v>
      </c>
      <c r="W10" s="1" t="s">
        <v>4</v>
      </c>
      <c r="X10" s="1" t="s">
        <v>3113</v>
      </c>
      <c r="Y10" s="1" t="s">
        <v>3110</v>
      </c>
      <c r="Z10" s="1" t="s">
        <v>3110</v>
      </c>
      <c r="AA10" s="1" t="s">
        <v>3110</v>
      </c>
      <c r="AB10" s="1" t="s">
        <v>3110</v>
      </c>
      <c r="AC10" s="1">
        <v>31.25</v>
      </c>
      <c r="AD10" s="1" t="s">
        <v>3110</v>
      </c>
      <c r="AE10" s="1" t="s">
        <v>3110</v>
      </c>
      <c r="AF10" s="1" t="s">
        <v>3110</v>
      </c>
      <c r="AG10" s="1" t="s">
        <v>3110</v>
      </c>
      <c r="AH10" s="1" t="s">
        <v>5</v>
      </c>
      <c r="AI10" s="1" t="s">
        <v>6</v>
      </c>
      <c r="AJ10" s="1" t="s">
        <v>73</v>
      </c>
      <c r="AK10" s="1" t="s">
        <v>73</v>
      </c>
      <c r="AL10" s="1" t="s">
        <v>73</v>
      </c>
      <c r="AM10" s="1" t="s">
        <v>76</v>
      </c>
      <c r="AN10" s="1" t="s">
        <v>7</v>
      </c>
      <c r="AO10" s="1" t="s">
        <v>3113</v>
      </c>
      <c r="AP10" s="1" t="s">
        <v>3110</v>
      </c>
      <c r="AQ10" s="1">
        <v>4911</v>
      </c>
      <c r="AR10" s="1" t="s">
        <v>3110</v>
      </c>
    </row>
    <row r="11" spans="1:44" ht="42" customHeight="1" x14ac:dyDescent="0.3">
      <c r="A11" s="1" t="s">
        <v>0</v>
      </c>
      <c r="B11" s="5" t="e">
        <f t="shared" si="0"/>
        <v>#REF!</v>
      </c>
      <c r="C11" s="1" t="s">
        <v>3845</v>
      </c>
      <c r="D11" s="1" t="s">
        <v>3128</v>
      </c>
      <c r="E11" s="1" t="s">
        <v>53</v>
      </c>
      <c r="F11" s="63">
        <v>450</v>
      </c>
      <c r="G11" s="1" t="s">
        <v>3149</v>
      </c>
      <c r="I11" s="1" t="s">
        <v>3110</v>
      </c>
      <c r="J11" s="1" t="s">
        <v>3110</v>
      </c>
      <c r="K11" s="1" t="s">
        <v>3110</v>
      </c>
      <c r="L11" s="1" t="s">
        <v>3110</v>
      </c>
      <c r="M11" s="1" t="s">
        <v>3110</v>
      </c>
      <c r="N11" s="1" t="s">
        <v>1</v>
      </c>
      <c r="O11" s="1">
        <v>9.9</v>
      </c>
      <c r="P11" s="1" t="s">
        <v>2</v>
      </c>
      <c r="Q11" s="1" t="s">
        <v>3110</v>
      </c>
      <c r="R11" s="1" t="s">
        <v>3128</v>
      </c>
      <c r="S11" s="1" t="s">
        <v>3129</v>
      </c>
      <c r="T11" s="1" t="s">
        <v>3030</v>
      </c>
      <c r="U11" s="1" t="s">
        <v>73</v>
      </c>
      <c r="V11" s="1" t="s">
        <v>73</v>
      </c>
      <c r="W11" s="1" t="s">
        <v>4</v>
      </c>
      <c r="X11" s="1" t="s">
        <v>3113</v>
      </c>
      <c r="Y11" s="1" t="s">
        <v>3110</v>
      </c>
      <c r="Z11" s="1" t="s">
        <v>3110</v>
      </c>
      <c r="AA11" s="1" t="s">
        <v>3110</v>
      </c>
      <c r="AB11" s="1" t="s">
        <v>3110</v>
      </c>
      <c r="AC11" s="63">
        <f t="shared" ref="AC11:AC18" si="1">F11*0.625</f>
        <v>281.25</v>
      </c>
      <c r="AD11" s="1" t="s">
        <v>3110</v>
      </c>
      <c r="AE11" s="1" t="s">
        <v>3110</v>
      </c>
      <c r="AF11" s="1" t="s">
        <v>3110</v>
      </c>
      <c r="AG11" s="1" t="s">
        <v>3110</v>
      </c>
      <c r="AH11" s="1" t="s">
        <v>5</v>
      </c>
      <c r="AI11" s="1" t="s">
        <v>6</v>
      </c>
      <c r="AJ11" s="1" t="s">
        <v>73</v>
      </c>
      <c r="AK11" s="1" t="s">
        <v>3110</v>
      </c>
      <c r="AL11" s="1" t="s">
        <v>54</v>
      </c>
      <c r="AM11" s="1" t="s">
        <v>3124</v>
      </c>
      <c r="AN11" s="1" t="s">
        <v>7</v>
      </c>
      <c r="AO11" s="1" t="s">
        <v>3113</v>
      </c>
      <c r="AP11" s="1" t="s">
        <v>3110</v>
      </c>
      <c r="AQ11" s="1">
        <v>4911</v>
      </c>
      <c r="AR11" s="1" t="s">
        <v>3110</v>
      </c>
    </row>
    <row r="12" spans="1:44" ht="42" customHeight="1" x14ac:dyDescent="0.3">
      <c r="A12" s="1" t="s">
        <v>0</v>
      </c>
      <c r="B12" s="5" t="e">
        <f t="shared" si="0"/>
        <v>#REF!</v>
      </c>
      <c r="C12" s="1" t="s">
        <v>3846</v>
      </c>
      <c r="D12" s="1" t="s">
        <v>3131</v>
      </c>
      <c r="E12" s="1" t="s">
        <v>53</v>
      </c>
      <c r="F12" s="63">
        <v>400</v>
      </c>
      <c r="G12" s="1" t="s">
        <v>3130</v>
      </c>
      <c r="I12" s="1" t="s">
        <v>3110</v>
      </c>
      <c r="J12" s="1" t="s">
        <v>3110</v>
      </c>
      <c r="K12" s="1" t="s">
        <v>3110</v>
      </c>
      <c r="L12" s="1" t="s">
        <v>3110</v>
      </c>
      <c r="M12" s="1" t="s">
        <v>3110</v>
      </c>
      <c r="N12" s="1" t="s">
        <v>1</v>
      </c>
      <c r="O12" s="1">
        <v>9.65</v>
      </c>
      <c r="P12" s="1" t="s">
        <v>2</v>
      </c>
      <c r="Q12" s="1" t="s">
        <v>3110</v>
      </c>
      <c r="R12" s="1" t="s">
        <v>3131</v>
      </c>
      <c r="S12" s="1" t="s">
        <v>3132</v>
      </c>
      <c r="T12" s="1" t="s">
        <v>3030</v>
      </c>
      <c r="U12" s="1" t="s">
        <v>73</v>
      </c>
      <c r="V12" s="1" t="s">
        <v>73</v>
      </c>
      <c r="W12" s="1" t="s">
        <v>4</v>
      </c>
      <c r="X12" s="1" t="s">
        <v>3113</v>
      </c>
      <c r="Y12" s="1" t="s">
        <v>3110</v>
      </c>
      <c r="Z12" s="1" t="s">
        <v>3110</v>
      </c>
      <c r="AA12" s="1" t="s">
        <v>3110</v>
      </c>
      <c r="AB12" s="1" t="s">
        <v>3110</v>
      </c>
      <c r="AC12" s="63">
        <f t="shared" si="1"/>
        <v>250</v>
      </c>
      <c r="AD12" s="1" t="s">
        <v>3110</v>
      </c>
      <c r="AE12" s="1" t="s">
        <v>3110</v>
      </c>
      <c r="AF12" s="1" t="s">
        <v>3110</v>
      </c>
      <c r="AG12" s="1" t="s">
        <v>3110</v>
      </c>
      <c r="AH12" s="1" t="s">
        <v>5</v>
      </c>
      <c r="AI12" s="1" t="s">
        <v>6</v>
      </c>
      <c r="AJ12" s="1" t="s">
        <v>73</v>
      </c>
      <c r="AK12" s="1" t="s">
        <v>3110</v>
      </c>
      <c r="AL12" s="1" t="s">
        <v>54</v>
      </c>
      <c r="AM12" s="1" t="s">
        <v>3124</v>
      </c>
      <c r="AN12" s="1" t="s">
        <v>7</v>
      </c>
      <c r="AO12" s="1" t="s">
        <v>3113</v>
      </c>
      <c r="AP12" s="1" t="s">
        <v>3110</v>
      </c>
      <c r="AQ12" s="1">
        <v>4911</v>
      </c>
      <c r="AR12" s="1" t="s">
        <v>3110</v>
      </c>
    </row>
    <row r="13" spans="1:44" ht="42" customHeight="1" x14ac:dyDescent="0.3">
      <c r="A13" s="1" t="s">
        <v>0</v>
      </c>
      <c r="B13" s="5" t="e">
        <f t="shared" si="0"/>
        <v>#REF!</v>
      </c>
      <c r="C13" s="1" t="s">
        <v>3847</v>
      </c>
      <c r="D13" s="1" t="s">
        <v>3119</v>
      </c>
      <c r="E13" s="1" t="s">
        <v>53</v>
      </c>
      <c r="F13" s="63">
        <v>100</v>
      </c>
      <c r="G13" s="1" t="s">
        <v>3118</v>
      </c>
      <c r="I13" s="1" t="s">
        <v>3110</v>
      </c>
      <c r="J13" s="1" t="s">
        <v>3110</v>
      </c>
      <c r="K13" s="1" t="s">
        <v>3110</v>
      </c>
      <c r="L13" s="1" t="s">
        <v>3110</v>
      </c>
      <c r="M13" s="1" t="s">
        <v>3110</v>
      </c>
      <c r="N13" s="1" t="s">
        <v>1</v>
      </c>
      <c r="O13" s="1">
        <v>0.17</v>
      </c>
      <c r="P13" s="1" t="s">
        <v>2</v>
      </c>
      <c r="Q13" s="1" t="s">
        <v>3110</v>
      </c>
      <c r="R13" s="1" t="s">
        <v>3119</v>
      </c>
      <c r="S13" s="1" t="s">
        <v>3120</v>
      </c>
      <c r="T13" s="1" t="s">
        <v>3030</v>
      </c>
      <c r="U13" s="1" t="s">
        <v>73</v>
      </c>
      <c r="V13" s="1" t="s">
        <v>73</v>
      </c>
      <c r="W13" s="1" t="s">
        <v>4</v>
      </c>
      <c r="X13" s="1" t="s">
        <v>3113</v>
      </c>
      <c r="Y13" s="1" t="s">
        <v>3110</v>
      </c>
      <c r="Z13" s="1" t="s">
        <v>3110</v>
      </c>
      <c r="AA13" s="1" t="s">
        <v>3110</v>
      </c>
      <c r="AB13" s="1" t="s">
        <v>3110</v>
      </c>
      <c r="AC13" s="63">
        <f t="shared" si="1"/>
        <v>62.5</v>
      </c>
      <c r="AD13" s="1" t="s">
        <v>3110</v>
      </c>
      <c r="AE13" s="1" t="s">
        <v>3110</v>
      </c>
      <c r="AF13" s="1" t="s">
        <v>3110</v>
      </c>
      <c r="AG13" s="1" t="s">
        <v>3110</v>
      </c>
      <c r="AH13" s="1" t="s">
        <v>5</v>
      </c>
      <c r="AI13" s="1" t="s">
        <v>6</v>
      </c>
      <c r="AJ13" s="1" t="s">
        <v>73</v>
      </c>
      <c r="AK13" s="1" t="s">
        <v>3110</v>
      </c>
      <c r="AL13" s="1" t="s">
        <v>54</v>
      </c>
      <c r="AM13" s="1" t="s">
        <v>3114</v>
      </c>
      <c r="AN13" s="1" t="s">
        <v>7</v>
      </c>
      <c r="AO13" s="1" t="s">
        <v>3113</v>
      </c>
      <c r="AP13" s="1" t="s">
        <v>3110</v>
      </c>
      <c r="AQ13" s="1">
        <v>4911</v>
      </c>
      <c r="AR13" s="1" t="s">
        <v>3110</v>
      </c>
    </row>
    <row r="14" spans="1:44" ht="42" customHeight="1" x14ac:dyDescent="0.3">
      <c r="A14" s="1" t="s">
        <v>0</v>
      </c>
      <c r="B14" s="5" t="e">
        <f t="shared" si="0"/>
        <v>#REF!</v>
      </c>
      <c r="C14" s="1" t="s">
        <v>3848</v>
      </c>
      <c r="D14" s="1" t="s">
        <v>3134</v>
      </c>
      <c r="E14" s="1" t="s">
        <v>53</v>
      </c>
      <c r="F14" s="63">
        <v>60</v>
      </c>
      <c r="G14" s="1" t="s">
        <v>3133</v>
      </c>
      <c r="I14" s="1" t="s">
        <v>3110</v>
      </c>
      <c r="J14" s="1" t="s">
        <v>3110</v>
      </c>
      <c r="K14" s="1" t="s">
        <v>3110</v>
      </c>
      <c r="L14" s="1" t="s">
        <v>3110</v>
      </c>
      <c r="M14" s="1" t="s">
        <v>3110</v>
      </c>
      <c r="N14" s="1" t="s">
        <v>1</v>
      </c>
      <c r="O14" s="1">
        <v>0.3</v>
      </c>
      <c r="P14" s="1" t="s">
        <v>2</v>
      </c>
      <c r="Q14" s="1" t="s">
        <v>3110</v>
      </c>
      <c r="R14" s="1" t="s">
        <v>3134</v>
      </c>
      <c r="S14" s="1" t="s">
        <v>3135</v>
      </c>
      <c r="T14" s="1" t="s">
        <v>3030</v>
      </c>
      <c r="U14" s="1" t="s">
        <v>73</v>
      </c>
      <c r="V14" s="1" t="s">
        <v>73</v>
      </c>
      <c r="W14" s="1" t="s">
        <v>4</v>
      </c>
      <c r="X14" s="1" t="s">
        <v>3113</v>
      </c>
      <c r="Y14" s="1" t="s">
        <v>3110</v>
      </c>
      <c r="Z14" s="1" t="s">
        <v>3110</v>
      </c>
      <c r="AA14" s="1" t="s">
        <v>3110</v>
      </c>
      <c r="AB14" s="1" t="s">
        <v>3110</v>
      </c>
      <c r="AC14" s="63">
        <f t="shared" si="1"/>
        <v>37.5</v>
      </c>
      <c r="AD14" s="1" t="s">
        <v>3110</v>
      </c>
      <c r="AE14" s="1" t="s">
        <v>3110</v>
      </c>
      <c r="AF14" s="1" t="s">
        <v>3110</v>
      </c>
      <c r="AG14" s="1" t="s">
        <v>3110</v>
      </c>
      <c r="AH14" s="1" t="s">
        <v>5</v>
      </c>
      <c r="AI14" s="1" t="s">
        <v>6</v>
      </c>
      <c r="AJ14" s="1" t="s">
        <v>73</v>
      </c>
      <c r="AK14" s="1" t="s">
        <v>3110</v>
      </c>
      <c r="AL14" s="1" t="s">
        <v>73</v>
      </c>
      <c r="AM14" s="1" t="s">
        <v>76</v>
      </c>
      <c r="AN14" s="1" t="s">
        <v>7</v>
      </c>
      <c r="AO14" s="1" t="s">
        <v>3113</v>
      </c>
      <c r="AP14" s="1" t="s">
        <v>3110</v>
      </c>
      <c r="AQ14" s="1">
        <v>4911</v>
      </c>
      <c r="AR14" s="1" t="s">
        <v>3110</v>
      </c>
    </row>
    <row r="15" spans="1:44" ht="42" customHeight="1" x14ac:dyDescent="0.3">
      <c r="A15" s="1" t="s">
        <v>0</v>
      </c>
      <c r="B15" s="5" t="e">
        <f t="shared" si="0"/>
        <v>#REF!</v>
      </c>
      <c r="C15" s="1" t="s">
        <v>3849</v>
      </c>
      <c r="D15" s="1" t="s">
        <v>3109</v>
      </c>
      <c r="E15" s="1" t="s">
        <v>53</v>
      </c>
      <c r="F15" s="63">
        <v>1600</v>
      </c>
      <c r="G15" s="1" t="s">
        <v>3108</v>
      </c>
      <c r="I15" s="1" t="s">
        <v>3110</v>
      </c>
      <c r="J15" s="1" t="s">
        <v>3110</v>
      </c>
      <c r="K15" s="1" t="s">
        <v>3110</v>
      </c>
      <c r="L15" s="1" t="s">
        <v>3110</v>
      </c>
      <c r="M15" s="1" t="s">
        <v>3110</v>
      </c>
      <c r="N15" s="1" t="s">
        <v>1</v>
      </c>
      <c r="O15" s="1">
        <v>2</v>
      </c>
      <c r="P15" s="1" t="s">
        <v>2</v>
      </c>
      <c r="Q15" s="1" t="s">
        <v>3110</v>
      </c>
      <c r="R15" s="1" t="s">
        <v>3109</v>
      </c>
      <c r="S15" s="1" t="s">
        <v>3111</v>
      </c>
      <c r="T15" s="1" t="s">
        <v>3112</v>
      </c>
      <c r="U15" s="1" t="s">
        <v>54</v>
      </c>
      <c r="V15" s="1" t="s">
        <v>73</v>
      </c>
      <c r="W15" s="1" t="s">
        <v>4</v>
      </c>
      <c r="X15" s="1" t="s">
        <v>3113</v>
      </c>
      <c r="Y15" s="1" t="s">
        <v>3110</v>
      </c>
      <c r="Z15" s="1" t="s">
        <v>3110</v>
      </c>
      <c r="AA15" s="1" t="s">
        <v>3110</v>
      </c>
      <c r="AB15" s="1" t="s">
        <v>3110</v>
      </c>
      <c r="AC15" s="63">
        <f t="shared" si="1"/>
        <v>1000</v>
      </c>
      <c r="AD15" s="1" t="s">
        <v>3110</v>
      </c>
      <c r="AE15" s="1" t="s">
        <v>3110</v>
      </c>
      <c r="AF15" s="1" t="s">
        <v>3110</v>
      </c>
      <c r="AG15" s="1" t="s">
        <v>3110</v>
      </c>
      <c r="AH15" s="1" t="s">
        <v>5</v>
      </c>
      <c r="AI15" s="1" t="s">
        <v>6</v>
      </c>
      <c r="AJ15" s="1" t="s">
        <v>73</v>
      </c>
      <c r="AK15" s="1" t="s">
        <v>3110</v>
      </c>
      <c r="AL15" s="1" t="s">
        <v>54</v>
      </c>
      <c r="AM15" s="1" t="s">
        <v>3114</v>
      </c>
      <c r="AN15" s="1" t="s">
        <v>7</v>
      </c>
      <c r="AO15" s="1" t="s">
        <v>3113</v>
      </c>
      <c r="AP15" s="1" t="s">
        <v>3110</v>
      </c>
      <c r="AQ15" s="1">
        <v>4911</v>
      </c>
      <c r="AR15" s="1" t="s">
        <v>3110</v>
      </c>
    </row>
    <row r="16" spans="1:44" ht="42" customHeight="1" x14ac:dyDescent="0.3">
      <c r="A16" s="1" t="s">
        <v>0</v>
      </c>
      <c r="B16" s="5" t="e">
        <f t="shared" si="0"/>
        <v>#REF!</v>
      </c>
      <c r="C16" s="1" t="s">
        <v>3850</v>
      </c>
      <c r="D16" s="1" t="s">
        <v>3126</v>
      </c>
      <c r="E16" s="1" t="s">
        <v>53</v>
      </c>
      <c r="F16" s="63">
        <v>150</v>
      </c>
      <c r="G16" s="1" t="s">
        <v>3125</v>
      </c>
      <c r="I16" s="1" t="s">
        <v>3110</v>
      </c>
      <c r="J16" s="1" t="s">
        <v>3110</v>
      </c>
      <c r="K16" s="1" t="s">
        <v>3110</v>
      </c>
      <c r="L16" s="1" t="s">
        <v>3110</v>
      </c>
      <c r="M16" s="1" t="s">
        <v>3110</v>
      </c>
      <c r="N16" s="1" t="s">
        <v>1</v>
      </c>
      <c r="O16" s="1">
        <v>0.25</v>
      </c>
      <c r="P16" s="1" t="s">
        <v>2</v>
      </c>
      <c r="Q16" s="1" t="s">
        <v>3110</v>
      </c>
      <c r="R16" s="1" t="s">
        <v>3126</v>
      </c>
      <c r="S16" s="1" t="s">
        <v>3127</v>
      </c>
      <c r="T16" s="1" t="s">
        <v>3030</v>
      </c>
      <c r="U16" s="1" t="s">
        <v>73</v>
      </c>
      <c r="V16" s="1" t="s">
        <v>73</v>
      </c>
      <c r="W16" s="1" t="s">
        <v>4</v>
      </c>
      <c r="X16" s="1" t="s">
        <v>3113</v>
      </c>
      <c r="Y16" s="1" t="s">
        <v>3110</v>
      </c>
      <c r="Z16" s="1" t="s">
        <v>3110</v>
      </c>
      <c r="AA16" s="1" t="s">
        <v>3110</v>
      </c>
      <c r="AB16" s="1" t="s">
        <v>3110</v>
      </c>
      <c r="AC16" s="63">
        <f t="shared" si="1"/>
        <v>93.75</v>
      </c>
      <c r="AD16" s="1" t="s">
        <v>3110</v>
      </c>
      <c r="AE16" s="1" t="s">
        <v>3110</v>
      </c>
      <c r="AF16" s="1" t="s">
        <v>3110</v>
      </c>
      <c r="AG16" s="1" t="s">
        <v>3110</v>
      </c>
      <c r="AH16" s="1" t="s">
        <v>5</v>
      </c>
      <c r="AI16" s="1" t="s">
        <v>6</v>
      </c>
      <c r="AJ16" s="1" t="s">
        <v>73</v>
      </c>
      <c r="AK16" s="1" t="s">
        <v>3110</v>
      </c>
      <c r="AL16" s="1" t="s">
        <v>54</v>
      </c>
      <c r="AM16" s="1" t="s">
        <v>3124</v>
      </c>
      <c r="AN16" s="1" t="s">
        <v>7</v>
      </c>
      <c r="AO16" s="1" t="s">
        <v>3113</v>
      </c>
      <c r="AP16" s="1" t="s">
        <v>3110</v>
      </c>
      <c r="AQ16" s="1">
        <v>4911</v>
      </c>
      <c r="AR16" s="1" t="s">
        <v>3110</v>
      </c>
    </row>
    <row r="17" spans="1:44" ht="42" customHeight="1" x14ac:dyDescent="0.3">
      <c r="A17" s="1" t="s">
        <v>0</v>
      </c>
      <c r="B17" s="5" t="e">
        <f t="shared" si="0"/>
        <v>#REF!</v>
      </c>
      <c r="C17" s="1" t="s">
        <v>3851</v>
      </c>
      <c r="D17" s="1" t="s">
        <v>3122</v>
      </c>
      <c r="E17" s="1" t="s">
        <v>53</v>
      </c>
      <c r="F17" s="63">
        <v>100</v>
      </c>
      <c r="G17" s="1" t="s">
        <v>3121</v>
      </c>
      <c r="I17" s="1" t="s">
        <v>3110</v>
      </c>
      <c r="J17" s="1" t="s">
        <v>3110</v>
      </c>
      <c r="K17" s="1" t="s">
        <v>3110</v>
      </c>
      <c r="L17" s="1" t="s">
        <v>3110</v>
      </c>
      <c r="M17" s="1" t="s">
        <v>3110</v>
      </c>
      <c r="N17" s="1" t="s">
        <v>1</v>
      </c>
      <c r="O17" s="1">
        <v>0.2</v>
      </c>
      <c r="P17" s="1" t="s">
        <v>2</v>
      </c>
      <c r="Q17" s="1" t="s">
        <v>3110</v>
      </c>
      <c r="R17" s="1" t="s">
        <v>3122</v>
      </c>
      <c r="S17" s="1" t="s">
        <v>3123</v>
      </c>
      <c r="T17" s="1" t="s">
        <v>3030</v>
      </c>
      <c r="U17" s="1" t="s">
        <v>73</v>
      </c>
      <c r="V17" s="1" t="s">
        <v>73</v>
      </c>
      <c r="W17" s="1" t="s">
        <v>4</v>
      </c>
      <c r="X17" s="1" t="s">
        <v>3113</v>
      </c>
      <c r="Y17" s="1" t="s">
        <v>3110</v>
      </c>
      <c r="Z17" s="1" t="s">
        <v>3110</v>
      </c>
      <c r="AA17" s="1" t="s">
        <v>3110</v>
      </c>
      <c r="AB17" s="1" t="s">
        <v>3110</v>
      </c>
      <c r="AC17" s="63">
        <f t="shared" si="1"/>
        <v>62.5</v>
      </c>
      <c r="AD17" s="1" t="s">
        <v>3110</v>
      </c>
      <c r="AE17" s="1" t="s">
        <v>3110</v>
      </c>
      <c r="AF17" s="1" t="s">
        <v>3110</v>
      </c>
      <c r="AG17" s="1" t="s">
        <v>3110</v>
      </c>
      <c r="AH17" s="1" t="s">
        <v>5</v>
      </c>
      <c r="AI17" s="1" t="s">
        <v>6</v>
      </c>
      <c r="AJ17" s="1" t="s">
        <v>73</v>
      </c>
      <c r="AK17" s="1" t="s">
        <v>3110</v>
      </c>
      <c r="AL17" s="1" t="s">
        <v>54</v>
      </c>
      <c r="AM17" s="1" t="s">
        <v>3124</v>
      </c>
      <c r="AN17" s="1" t="s">
        <v>7</v>
      </c>
      <c r="AO17" s="1" t="s">
        <v>3113</v>
      </c>
      <c r="AP17" s="1" t="s">
        <v>3110</v>
      </c>
      <c r="AQ17" s="1">
        <v>4911</v>
      </c>
      <c r="AR17" s="1" t="s">
        <v>3110</v>
      </c>
    </row>
    <row r="18" spans="1:44" ht="42" customHeight="1" x14ac:dyDescent="0.3">
      <c r="A18" s="1" t="s">
        <v>0</v>
      </c>
      <c r="B18" s="5" t="e">
        <f t="shared" si="0"/>
        <v>#REF!</v>
      </c>
      <c r="C18" s="1" t="s">
        <v>3852</v>
      </c>
      <c r="D18" s="1" t="s">
        <v>3116</v>
      </c>
      <c r="E18" s="1" t="s">
        <v>53</v>
      </c>
      <c r="F18" s="63">
        <v>50</v>
      </c>
      <c r="G18" s="1" t="s">
        <v>3115</v>
      </c>
      <c r="I18" s="1" t="s">
        <v>3110</v>
      </c>
      <c r="J18" s="1" t="s">
        <v>3110</v>
      </c>
      <c r="K18" s="1" t="s">
        <v>3110</v>
      </c>
      <c r="L18" s="1" t="s">
        <v>3110</v>
      </c>
      <c r="M18" s="1" t="s">
        <v>3110</v>
      </c>
      <c r="N18" s="1" t="s">
        <v>1</v>
      </c>
      <c r="O18" s="1">
        <v>0.2</v>
      </c>
      <c r="P18" s="1" t="s">
        <v>2</v>
      </c>
      <c r="Q18" s="1" t="s">
        <v>3110</v>
      </c>
      <c r="R18" s="1" t="s">
        <v>3116</v>
      </c>
      <c r="S18" s="1" t="s">
        <v>3117</v>
      </c>
      <c r="T18" s="1" t="s">
        <v>3030</v>
      </c>
      <c r="U18" s="1" t="s">
        <v>73</v>
      </c>
      <c r="V18" s="1" t="s">
        <v>73</v>
      </c>
      <c r="W18" s="1" t="s">
        <v>4</v>
      </c>
      <c r="X18" s="1" t="s">
        <v>3113</v>
      </c>
      <c r="Y18" s="1" t="s">
        <v>3110</v>
      </c>
      <c r="Z18" s="1" t="s">
        <v>3110</v>
      </c>
      <c r="AA18" s="1" t="s">
        <v>3110</v>
      </c>
      <c r="AB18" s="1" t="s">
        <v>3110</v>
      </c>
      <c r="AC18" s="63">
        <f t="shared" si="1"/>
        <v>31.25</v>
      </c>
      <c r="AD18" s="1" t="s">
        <v>3110</v>
      </c>
      <c r="AE18" s="1" t="s">
        <v>3110</v>
      </c>
      <c r="AF18" s="1" t="s">
        <v>3110</v>
      </c>
      <c r="AG18" s="1" t="s">
        <v>3110</v>
      </c>
      <c r="AH18" s="1" t="s">
        <v>5</v>
      </c>
      <c r="AI18" s="1" t="s">
        <v>6</v>
      </c>
      <c r="AJ18" s="1" t="s">
        <v>73</v>
      </c>
      <c r="AK18" s="1" t="s">
        <v>3110</v>
      </c>
      <c r="AL18" s="1" t="s">
        <v>54</v>
      </c>
      <c r="AM18" s="1" t="s">
        <v>3114</v>
      </c>
      <c r="AN18" s="1" t="s">
        <v>7</v>
      </c>
      <c r="AO18" s="1" t="s">
        <v>3113</v>
      </c>
      <c r="AP18" s="1" t="s">
        <v>3110</v>
      </c>
      <c r="AQ18" s="1">
        <v>4911</v>
      </c>
      <c r="AR18" s="1" t="s">
        <v>3110</v>
      </c>
    </row>
    <row r="19" spans="1:44" ht="42" customHeight="1" x14ac:dyDescent="0.3">
      <c r="A19" s="1" t="s">
        <v>0</v>
      </c>
      <c r="B19" s="5" t="e">
        <f t="shared" si="0"/>
        <v>#REF!</v>
      </c>
      <c r="C19" s="1" t="s">
        <v>3853</v>
      </c>
      <c r="D19" s="1" t="s">
        <v>3263</v>
      </c>
      <c r="E19" s="1" t="s">
        <v>53</v>
      </c>
      <c r="F19" s="63">
        <v>1300</v>
      </c>
      <c r="G19" s="1" t="s">
        <v>3262</v>
      </c>
      <c r="I19" s="1" t="s">
        <v>3110</v>
      </c>
      <c r="J19" s="1" t="s">
        <v>3110</v>
      </c>
      <c r="K19" s="1" t="s">
        <v>3110</v>
      </c>
      <c r="L19" s="1" t="s">
        <v>3110</v>
      </c>
      <c r="M19" s="1" t="s">
        <v>3110</v>
      </c>
      <c r="N19" s="1" t="s">
        <v>1</v>
      </c>
      <c r="P19" s="1" t="s">
        <v>3110</v>
      </c>
      <c r="Q19" s="1" t="s">
        <v>3110</v>
      </c>
      <c r="R19" s="1" t="s">
        <v>3263</v>
      </c>
      <c r="S19" s="1" t="s">
        <v>3408</v>
      </c>
      <c r="T19" s="1" t="s">
        <v>3112</v>
      </c>
      <c r="U19" s="1" t="s">
        <v>3264</v>
      </c>
      <c r="V19" s="1" t="s">
        <v>73</v>
      </c>
      <c r="W19" s="1" t="s">
        <v>4</v>
      </c>
      <c r="X19" s="1" t="s">
        <v>3113</v>
      </c>
      <c r="Y19" s="1" t="s">
        <v>3110</v>
      </c>
      <c r="Z19" s="1" t="s">
        <v>3110</v>
      </c>
      <c r="AA19" s="1" t="s">
        <v>3110</v>
      </c>
      <c r="AB19" s="1" t="s">
        <v>3110</v>
      </c>
      <c r="AC19" s="63">
        <v>800</v>
      </c>
      <c r="AD19" s="1" t="s">
        <v>3110</v>
      </c>
      <c r="AE19" s="1" t="s">
        <v>3110</v>
      </c>
      <c r="AF19" s="1" t="s">
        <v>3110</v>
      </c>
      <c r="AG19" s="1" t="s">
        <v>3110</v>
      </c>
      <c r="AH19" s="1" t="s">
        <v>5</v>
      </c>
      <c r="AI19" s="1" t="s">
        <v>6</v>
      </c>
      <c r="AJ19" s="1" t="s">
        <v>73</v>
      </c>
      <c r="AK19" s="1" t="s">
        <v>73</v>
      </c>
      <c r="AL19" s="1" t="s">
        <v>73</v>
      </c>
      <c r="AM19" s="1" t="s">
        <v>3110</v>
      </c>
      <c r="AN19" s="1" t="s">
        <v>7</v>
      </c>
      <c r="AO19" s="1" t="s">
        <v>3113</v>
      </c>
      <c r="AP19" s="1" t="s">
        <v>3110</v>
      </c>
      <c r="AQ19" s="1">
        <v>4911</v>
      </c>
      <c r="AR19" s="1" t="s">
        <v>3110</v>
      </c>
    </row>
    <row r="20" spans="1:44" ht="42" customHeight="1" x14ac:dyDescent="0.3">
      <c r="A20" s="1" t="s">
        <v>0</v>
      </c>
      <c r="B20" s="5" t="e">
        <f t="shared" si="0"/>
        <v>#REF!</v>
      </c>
      <c r="C20" s="1" t="s">
        <v>3854</v>
      </c>
      <c r="D20" s="1" t="s">
        <v>3219</v>
      </c>
      <c r="E20" s="1" t="s">
        <v>53</v>
      </c>
      <c r="F20" s="63">
        <v>450</v>
      </c>
      <c r="G20" s="1" t="s">
        <v>3218</v>
      </c>
      <c r="I20" s="1" t="s">
        <v>3110</v>
      </c>
      <c r="J20" s="1" t="s">
        <v>3110</v>
      </c>
      <c r="K20" s="1" t="s">
        <v>3110</v>
      </c>
      <c r="L20" s="1" t="s">
        <v>3110</v>
      </c>
      <c r="M20" s="1" t="s">
        <v>73</v>
      </c>
      <c r="N20" s="1" t="s">
        <v>1</v>
      </c>
      <c r="O20" s="1">
        <v>9.9</v>
      </c>
      <c r="P20" s="1" t="s">
        <v>2</v>
      </c>
      <c r="Q20" s="1" t="s">
        <v>3110</v>
      </c>
      <c r="R20" s="1" t="s">
        <v>3219</v>
      </c>
      <c r="S20" s="1" t="s">
        <v>3220</v>
      </c>
      <c r="T20" s="1" t="s">
        <v>3030</v>
      </c>
      <c r="U20" s="1" t="s">
        <v>73</v>
      </c>
      <c r="V20" s="1" t="s">
        <v>73</v>
      </c>
      <c r="W20" s="1" t="s">
        <v>4</v>
      </c>
      <c r="X20" s="1" t="s">
        <v>3113</v>
      </c>
      <c r="Y20" s="1" t="s">
        <v>3110</v>
      </c>
      <c r="Z20" s="1" t="s">
        <v>3110</v>
      </c>
      <c r="AA20" s="1" t="s">
        <v>3110</v>
      </c>
      <c r="AB20" s="1" t="s">
        <v>3110</v>
      </c>
      <c r="AC20" s="63">
        <f t="shared" ref="AC20:AC25" si="2">F20*0.625</f>
        <v>281.25</v>
      </c>
      <c r="AD20" s="1" t="s">
        <v>3110</v>
      </c>
      <c r="AE20" s="1" t="s">
        <v>3110</v>
      </c>
      <c r="AF20" s="1" t="s">
        <v>3110</v>
      </c>
      <c r="AG20" s="1" t="s">
        <v>3110</v>
      </c>
      <c r="AH20" s="1" t="s">
        <v>5</v>
      </c>
      <c r="AI20" s="1" t="s">
        <v>6</v>
      </c>
      <c r="AJ20" s="1" t="s">
        <v>73</v>
      </c>
      <c r="AK20" s="1" t="s">
        <v>73</v>
      </c>
      <c r="AL20" s="1" t="s">
        <v>54</v>
      </c>
      <c r="AM20" s="1" t="s">
        <v>3124</v>
      </c>
      <c r="AN20" s="1" t="s">
        <v>7</v>
      </c>
      <c r="AO20" s="1" t="s">
        <v>3113</v>
      </c>
      <c r="AP20" s="1" t="s">
        <v>3110</v>
      </c>
      <c r="AQ20" s="1">
        <v>4911</v>
      </c>
      <c r="AR20" s="1" t="s">
        <v>3110</v>
      </c>
    </row>
    <row r="21" spans="1:44" ht="42" customHeight="1" x14ac:dyDescent="0.3">
      <c r="A21" s="1" t="s">
        <v>0</v>
      </c>
      <c r="B21" s="5" t="e">
        <f t="shared" si="0"/>
        <v>#REF!</v>
      </c>
      <c r="C21" s="1" t="s">
        <v>3855</v>
      </c>
      <c r="D21" s="1" t="s">
        <v>3222</v>
      </c>
      <c r="E21" s="1" t="s">
        <v>53</v>
      </c>
      <c r="F21" s="63">
        <v>400</v>
      </c>
      <c r="G21" s="1" t="s">
        <v>3221</v>
      </c>
      <c r="I21" s="1" t="s">
        <v>3110</v>
      </c>
      <c r="J21" s="1" t="s">
        <v>3110</v>
      </c>
      <c r="K21" s="1" t="s">
        <v>3110</v>
      </c>
      <c r="L21" s="1" t="s">
        <v>3110</v>
      </c>
      <c r="M21" s="1" t="s">
        <v>73</v>
      </c>
      <c r="N21" s="1" t="s">
        <v>1</v>
      </c>
      <c r="O21" s="1">
        <v>9.65</v>
      </c>
      <c r="P21" s="1" t="s">
        <v>2</v>
      </c>
      <c r="Q21" s="1" t="s">
        <v>3110</v>
      </c>
      <c r="R21" s="1" t="s">
        <v>3222</v>
      </c>
      <c r="S21" s="1" t="s">
        <v>3223</v>
      </c>
      <c r="T21" s="1" t="s">
        <v>3030</v>
      </c>
      <c r="U21" s="1" t="s">
        <v>73</v>
      </c>
      <c r="V21" s="1" t="s">
        <v>73</v>
      </c>
      <c r="W21" s="1" t="s">
        <v>4</v>
      </c>
      <c r="X21" s="1" t="s">
        <v>3113</v>
      </c>
      <c r="Y21" s="1" t="s">
        <v>3110</v>
      </c>
      <c r="Z21" s="1" t="s">
        <v>3110</v>
      </c>
      <c r="AA21" s="1" t="s">
        <v>3110</v>
      </c>
      <c r="AB21" s="1" t="s">
        <v>3110</v>
      </c>
      <c r="AC21" s="63">
        <f t="shared" si="2"/>
        <v>250</v>
      </c>
      <c r="AD21" s="1" t="s">
        <v>3110</v>
      </c>
      <c r="AE21" s="1" t="s">
        <v>3110</v>
      </c>
      <c r="AF21" s="1" t="s">
        <v>3110</v>
      </c>
      <c r="AG21" s="1" t="s">
        <v>3110</v>
      </c>
      <c r="AH21" s="1" t="s">
        <v>5</v>
      </c>
      <c r="AI21" s="1" t="s">
        <v>6</v>
      </c>
      <c r="AJ21" s="1" t="s">
        <v>73</v>
      </c>
      <c r="AK21" s="1" t="s">
        <v>73</v>
      </c>
      <c r="AL21" s="1" t="s">
        <v>54</v>
      </c>
      <c r="AM21" s="1" t="s">
        <v>3124</v>
      </c>
      <c r="AN21" s="1" t="s">
        <v>7</v>
      </c>
      <c r="AO21" s="1" t="s">
        <v>3113</v>
      </c>
      <c r="AP21" s="1" t="s">
        <v>3110</v>
      </c>
      <c r="AQ21" s="1">
        <v>4911</v>
      </c>
      <c r="AR21" s="1" t="s">
        <v>3110</v>
      </c>
    </row>
    <row r="22" spans="1:44" ht="42" customHeight="1" x14ac:dyDescent="0.3">
      <c r="A22" s="1" t="s">
        <v>0</v>
      </c>
      <c r="B22" s="5" t="e">
        <f t="shared" si="0"/>
        <v>#REF!</v>
      </c>
      <c r="C22" s="1" t="s">
        <v>3856</v>
      </c>
      <c r="D22" s="1" t="s">
        <v>3208</v>
      </c>
      <c r="E22" s="1" t="s">
        <v>53</v>
      </c>
      <c r="F22" s="63">
        <v>60</v>
      </c>
      <c r="G22" s="1" t="s">
        <v>3207</v>
      </c>
      <c r="I22" s="1" t="s">
        <v>3110</v>
      </c>
      <c r="J22" s="1" t="s">
        <v>3110</v>
      </c>
      <c r="K22" s="1" t="s">
        <v>3110</v>
      </c>
      <c r="L22" s="1" t="s">
        <v>3110</v>
      </c>
      <c r="M22" s="1" t="s">
        <v>54</v>
      </c>
      <c r="N22" s="1" t="s">
        <v>1</v>
      </c>
      <c r="O22" s="1">
        <v>0.5</v>
      </c>
      <c r="P22" s="1" t="s">
        <v>2</v>
      </c>
      <c r="Q22" s="1" t="s">
        <v>3110</v>
      </c>
      <c r="R22" s="1" t="s">
        <v>3208</v>
      </c>
      <c r="S22" s="1" t="s">
        <v>3209</v>
      </c>
      <c r="T22" s="1" t="s">
        <v>3030</v>
      </c>
      <c r="U22" s="1" t="s">
        <v>73</v>
      </c>
      <c r="V22" s="1" t="s">
        <v>73</v>
      </c>
      <c r="W22" s="1" t="s">
        <v>4</v>
      </c>
      <c r="X22" s="1" t="s">
        <v>306</v>
      </c>
      <c r="Y22" s="1" t="s">
        <v>3110</v>
      </c>
      <c r="Z22" s="1" t="s">
        <v>3110</v>
      </c>
      <c r="AA22" s="1" t="s">
        <v>3110</v>
      </c>
      <c r="AB22" s="1" t="s">
        <v>3110</v>
      </c>
      <c r="AC22" s="63">
        <f t="shared" si="2"/>
        <v>37.5</v>
      </c>
      <c r="AD22" s="1" t="s">
        <v>3110</v>
      </c>
      <c r="AE22" s="1" t="s">
        <v>3110</v>
      </c>
      <c r="AF22" s="1" t="s">
        <v>3110</v>
      </c>
      <c r="AG22" s="1" t="s">
        <v>3110</v>
      </c>
      <c r="AH22" s="1" t="s">
        <v>5</v>
      </c>
      <c r="AI22" s="1" t="s">
        <v>6</v>
      </c>
      <c r="AJ22" s="1" t="s">
        <v>73</v>
      </c>
      <c r="AK22" s="1" t="s">
        <v>73</v>
      </c>
      <c r="AL22" s="1" t="s">
        <v>73</v>
      </c>
      <c r="AM22" s="1" t="s">
        <v>76</v>
      </c>
      <c r="AN22" s="1" t="s">
        <v>7</v>
      </c>
      <c r="AO22" s="1" t="s">
        <v>3113</v>
      </c>
      <c r="AP22" s="1" t="s">
        <v>3110</v>
      </c>
      <c r="AQ22" s="1">
        <v>4911</v>
      </c>
      <c r="AR22" s="1" t="s">
        <v>3110</v>
      </c>
    </row>
    <row r="23" spans="1:44" ht="42" customHeight="1" x14ac:dyDescent="0.3">
      <c r="A23" s="1" t="s">
        <v>0</v>
      </c>
      <c r="B23" s="5" t="e">
        <f t="shared" si="0"/>
        <v>#REF!</v>
      </c>
      <c r="C23" s="1" t="s">
        <v>3857</v>
      </c>
      <c r="D23" s="1" t="s">
        <v>3216</v>
      </c>
      <c r="E23" s="1" t="s">
        <v>53</v>
      </c>
      <c r="F23" s="63">
        <v>150</v>
      </c>
      <c r="G23" s="1" t="s">
        <v>3215</v>
      </c>
      <c r="I23" s="1" t="s">
        <v>3110</v>
      </c>
      <c r="J23" s="1" t="s">
        <v>3110</v>
      </c>
      <c r="K23" s="1" t="s">
        <v>3110</v>
      </c>
      <c r="L23" s="1" t="s">
        <v>3110</v>
      </c>
      <c r="M23" s="1" t="s">
        <v>73</v>
      </c>
      <c r="N23" s="1" t="s">
        <v>1</v>
      </c>
      <c r="O23" s="1">
        <v>0.25</v>
      </c>
      <c r="P23" s="1" t="s">
        <v>2</v>
      </c>
      <c r="Q23" s="1" t="s">
        <v>3110</v>
      </c>
      <c r="R23" s="1" t="s">
        <v>3216</v>
      </c>
      <c r="S23" s="1" t="s">
        <v>3217</v>
      </c>
      <c r="T23" s="1" t="s">
        <v>3030</v>
      </c>
      <c r="U23" s="1" t="s">
        <v>73</v>
      </c>
      <c r="V23" s="1" t="s">
        <v>73</v>
      </c>
      <c r="W23" s="1" t="s">
        <v>4</v>
      </c>
      <c r="X23" s="1" t="s">
        <v>3113</v>
      </c>
      <c r="Y23" s="1" t="s">
        <v>3110</v>
      </c>
      <c r="Z23" s="1" t="s">
        <v>3110</v>
      </c>
      <c r="AA23" s="1" t="s">
        <v>3110</v>
      </c>
      <c r="AB23" s="1" t="s">
        <v>3110</v>
      </c>
      <c r="AC23" s="63">
        <f t="shared" si="2"/>
        <v>93.75</v>
      </c>
      <c r="AD23" s="1" t="s">
        <v>3110</v>
      </c>
      <c r="AE23" s="1" t="s">
        <v>3110</v>
      </c>
      <c r="AF23" s="1" t="s">
        <v>3110</v>
      </c>
      <c r="AG23" s="1" t="s">
        <v>3110</v>
      </c>
      <c r="AH23" s="1" t="s">
        <v>5</v>
      </c>
      <c r="AI23" s="1" t="s">
        <v>6</v>
      </c>
      <c r="AJ23" s="1" t="s">
        <v>73</v>
      </c>
      <c r="AK23" s="1" t="s">
        <v>73</v>
      </c>
      <c r="AL23" s="1" t="s">
        <v>54</v>
      </c>
      <c r="AM23" s="1" t="s">
        <v>3124</v>
      </c>
      <c r="AN23" s="1" t="s">
        <v>7</v>
      </c>
      <c r="AO23" s="1" t="s">
        <v>3113</v>
      </c>
      <c r="AP23" s="1" t="s">
        <v>3110</v>
      </c>
      <c r="AQ23" s="1">
        <v>4911</v>
      </c>
      <c r="AR23" s="1" t="s">
        <v>3110</v>
      </c>
    </row>
    <row r="24" spans="1:44" ht="42" customHeight="1" x14ac:dyDescent="0.3">
      <c r="A24" s="1" t="s">
        <v>0</v>
      </c>
      <c r="B24" s="5" t="e">
        <f t="shared" si="0"/>
        <v>#REF!</v>
      </c>
      <c r="C24" s="1" t="s">
        <v>3858</v>
      </c>
      <c r="D24" s="1" t="s">
        <v>3213</v>
      </c>
      <c r="E24" s="1" t="s">
        <v>53</v>
      </c>
      <c r="F24" s="63">
        <v>100</v>
      </c>
      <c r="G24" s="1" t="s">
        <v>3212</v>
      </c>
      <c r="I24" s="1" t="s">
        <v>3110</v>
      </c>
      <c r="J24" s="1" t="s">
        <v>3110</v>
      </c>
      <c r="K24" s="1" t="s">
        <v>3110</v>
      </c>
      <c r="L24" s="1" t="s">
        <v>3110</v>
      </c>
      <c r="M24" s="1" t="s">
        <v>73</v>
      </c>
      <c r="N24" s="1" t="s">
        <v>1</v>
      </c>
      <c r="O24" s="1">
        <v>0.2</v>
      </c>
      <c r="P24" s="1" t="s">
        <v>2</v>
      </c>
      <c r="Q24" s="1" t="s">
        <v>3110</v>
      </c>
      <c r="R24" s="1" t="s">
        <v>3213</v>
      </c>
      <c r="S24" s="1" t="s">
        <v>3214</v>
      </c>
      <c r="T24" s="1" t="s">
        <v>3030</v>
      </c>
      <c r="U24" s="1" t="s">
        <v>73</v>
      </c>
      <c r="V24" s="1" t="s">
        <v>73</v>
      </c>
      <c r="W24" s="1" t="s">
        <v>4</v>
      </c>
      <c r="X24" s="1" t="s">
        <v>3113</v>
      </c>
      <c r="Y24" s="1" t="s">
        <v>3110</v>
      </c>
      <c r="Z24" s="1" t="s">
        <v>3110</v>
      </c>
      <c r="AA24" s="1" t="s">
        <v>3110</v>
      </c>
      <c r="AB24" s="1" t="s">
        <v>3110</v>
      </c>
      <c r="AC24" s="63">
        <f t="shared" si="2"/>
        <v>62.5</v>
      </c>
      <c r="AD24" s="1" t="s">
        <v>3110</v>
      </c>
      <c r="AE24" s="1" t="s">
        <v>3110</v>
      </c>
      <c r="AF24" s="1" t="s">
        <v>3110</v>
      </c>
      <c r="AG24" s="1" t="s">
        <v>3110</v>
      </c>
      <c r="AH24" s="1" t="s">
        <v>5</v>
      </c>
      <c r="AI24" s="1" t="s">
        <v>6</v>
      </c>
      <c r="AJ24" s="1" t="s">
        <v>73</v>
      </c>
      <c r="AK24" s="1" t="s">
        <v>73</v>
      </c>
      <c r="AL24" s="1" t="s">
        <v>54</v>
      </c>
      <c r="AM24" s="1" t="s">
        <v>3124</v>
      </c>
      <c r="AN24" s="1" t="s">
        <v>7</v>
      </c>
      <c r="AO24" s="1" t="s">
        <v>3113</v>
      </c>
      <c r="AP24" s="1" t="s">
        <v>3110</v>
      </c>
      <c r="AQ24" s="1">
        <v>4911</v>
      </c>
      <c r="AR24" s="1" t="s">
        <v>3110</v>
      </c>
    </row>
    <row r="25" spans="1:44" ht="42" customHeight="1" x14ac:dyDescent="0.3">
      <c r="A25" s="1" t="s">
        <v>0</v>
      </c>
      <c r="B25" s="5" t="e">
        <f t="shared" si="0"/>
        <v>#REF!</v>
      </c>
      <c r="C25" s="1" t="s">
        <v>3859</v>
      </c>
      <c r="D25" s="1" t="s">
        <v>3211</v>
      </c>
      <c r="E25" s="1" t="s">
        <v>53</v>
      </c>
      <c r="F25" s="63">
        <v>50</v>
      </c>
      <c r="G25" s="1" t="s">
        <v>3210</v>
      </c>
      <c r="I25" s="1" t="s">
        <v>3110</v>
      </c>
      <c r="J25" s="1" t="s">
        <v>3110</v>
      </c>
      <c r="K25" s="1" t="s">
        <v>3110</v>
      </c>
      <c r="L25" s="1" t="s">
        <v>3110</v>
      </c>
      <c r="M25" s="1" t="s">
        <v>73</v>
      </c>
      <c r="N25" s="1" t="s">
        <v>1</v>
      </c>
      <c r="O25" s="1">
        <v>0.17</v>
      </c>
      <c r="P25" s="1" t="s">
        <v>2</v>
      </c>
      <c r="Q25" s="1" t="s">
        <v>3110</v>
      </c>
      <c r="R25" s="1" t="s">
        <v>3211</v>
      </c>
      <c r="S25" s="1" t="s">
        <v>3245</v>
      </c>
      <c r="T25" s="1" t="s">
        <v>3030</v>
      </c>
      <c r="U25" s="1" t="s">
        <v>73</v>
      </c>
      <c r="V25" s="1" t="s">
        <v>73</v>
      </c>
      <c r="W25" s="1" t="s">
        <v>4</v>
      </c>
      <c r="X25" s="1" t="s">
        <v>3113</v>
      </c>
      <c r="Y25" s="1" t="s">
        <v>3110</v>
      </c>
      <c r="Z25" s="1" t="s">
        <v>3110</v>
      </c>
      <c r="AA25" s="1" t="s">
        <v>3110</v>
      </c>
      <c r="AB25" s="1" t="s">
        <v>3110</v>
      </c>
      <c r="AC25" s="63">
        <f t="shared" si="2"/>
        <v>31.25</v>
      </c>
      <c r="AD25" s="1" t="s">
        <v>3110</v>
      </c>
      <c r="AE25" s="1" t="s">
        <v>3110</v>
      </c>
      <c r="AF25" s="1" t="s">
        <v>3110</v>
      </c>
      <c r="AG25" s="1" t="s">
        <v>3110</v>
      </c>
      <c r="AH25" s="1" t="s">
        <v>5</v>
      </c>
      <c r="AI25" s="1" t="s">
        <v>6</v>
      </c>
      <c r="AJ25" s="1" t="s">
        <v>73</v>
      </c>
      <c r="AK25" s="1" t="s">
        <v>73</v>
      </c>
      <c r="AL25" s="1" t="s">
        <v>73</v>
      </c>
      <c r="AM25" s="1" t="s">
        <v>76</v>
      </c>
      <c r="AN25" s="1" t="s">
        <v>7</v>
      </c>
      <c r="AO25" s="1" t="s">
        <v>3113</v>
      </c>
      <c r="AP25" s="1" t="s">
        <v>3110</v>
      </c>
      <c r="AQ25" s="1">
        <v>4911</v>
      </c>
      <c r="AR25" s="1" t="s">
        <v>3110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3352-1561-40CC-830E-E317956C33F3}">
  <sheetPr codeName="Sheet13"/>
  <dimension ref="A1:AR15"/>
  <sheetViews>
    <sheetView workbookViewId="0">
      <pane xSplit="4" ySplit="1" topLeftCell="E5" activePane="bottomRight" state="frozen"/>
      <selection pane="topRight" activeCell="E1" sqref="E1"/>
      <selection pane="bottomLeft" activeCell="A2" sqref="A2"/>
      <selection pane="bottomRight" activeCell="N2" sqref="N2:N15"/>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15" si="0">Company</f>
        <v>#REF!</v>
      </c>
      <c r="B2" s="5" t="e">
        <f t="shared" ref="B2:B15" si="1">Effectivity_Date</f>
        <v>#REF!</v>
      </c>
      <c r="C2" s="2" t="s">
        <v>3552</v>
      </c>
      <c r="D2" s="1" t="s">
        <v>2423</v>
      </c>
      <c r="E2" s="1" t="s">
        <v>53</v>
      </c>
      <c r="F2" s="31">
        <v>44</v>
      </c>
      <c r="G2" s="1" t="s">
        <v>2422</v>
      </c>
      <c r="H2" s="1"/>
      <c r="I2" s="1"/>
      <c r="J2" s="1"/>
      <c r="K2" s="1"/>
      <c r="L2" s="1"/>
      <c r="M2" s="1"/>
      <c r="N2" s="1" t="s">
        <v>1</v>
      </c>
      <c r="O2" s="4"/>
      <c r="P2" s="1" t="e">
        <f t="shared" ref="P2:P15" si="2">WeightUOM</f>
        <v>#REF!</v>
      </c>
      <c r="Q2" s="1"/>
      <c r="R2" s="19" t="str">
        <f>Table131113[[#This Row],[Short Description]]</f>
        <v>ACC-C-12V-PS</v>
      </c>
      <c r="S2" s="1" t="s">
        <v>2424</v>
      </c>
      <c r="T2" s="1" t="s">
        <v>2425</v>
      </c>
      <c r="U2" s="1" t="s">
        <v>3</v>
      </c>
      <c r="V2" s="1" t="e">
        <f t="shared" ref="V2:V15" si="3">NotForSale</f>
        <v>#REF!</v>
      </c>
      <c r="W2" s="1" t="e">
        <f t="shared" ref="W2:W15" si="4">ItemStatus</f>
        <v>#REF!</v>
      </c>
      <c r="X2" s="1" t="s">
        <v>2426</v>
      </c>
      <c r="Y2" s="1"/>
      <c r="Z2" s="1"/>
      <c r="AA2" s="1"/>
      <c r="AB2" s="1"/>
      <c r="AC2" s="6">
        <f>Table131113[[#This Row],[US MSRP]]</f>
        <v>44</v>
      </c>
      <c r="AD2" s="1"/>
      <c r="AE2" s="1"/>
      <c r="AF2" s="1"/>
      <c r="AG2" s="1"/>
      <c r="AH2" s="1" t="e">
        <f t="shared" ref="AH2:AH15" si="5">FOB</f>
        <v>#REF!</v>
      </c>
      <c r="AI2" s="1" t="e">
        <f t="shared" ref="AI2:AI15" si="6">Freight</f>
        <v>#REF!</v>
      </c>
      <c r="AJ2" s="1" t="e">
        <f t="shared" ref="AJ2:AJ15" si="7">DropShip</f>
        <v>#REF!</v>
      </c>
      <c r="AK2" s="1" t="e">
        <f t="shared" ref="AK2:AK15" si="8">EnergyStar</f>
        <v>#REF!</v>
      </c>
      <c r="AL2" s="1" t="s">
        <v>73</v>
      </c>
      <c r="AM2" s="1" t="s">
        <v>76</v>
      </c>
      <c r="AN2" s="30" t="e">
        <f t="shared" ref="AN2:AN15" si="9">URL</f>
        <v>#REF!</v>
      </c>
      <c r="AO2" s="1" t="str">
        <f>Table131113[[#This Row],[Manufacturer''s Category]]</f>
        <v>Impera</v>
      </c>
      <c r="AP2" s="1"/>
      <c r="AQ2" s="1" t="e">
        <f t="shared" ref="AQ2:AQ15" si="10">InfoComm_Number</f>
        <v>#REF!</v>
      </c>
      <c r="AR2" s="1"/>
    </row>
    <row r="3" spans="1:44" ht="42" customHeight="1" x14ac:dyDescent="0.3">
      <c r="A3" s="1" t="e">
        <f t="shared" si="0"/>
        <v>#REF!</v>
      </c>
      <c r="B3" s="5" t="e">
        <f t="shared" si="1"/>
        <v>#REF!</v>
      </c>
      <c r="C3" s="2" t="s">
        <v>3553</v>
      </c>
      <c r="D3" s="1" t="s">
        <v>2428</v>
      </c>
      <c r="E3" s="1" t="s">
        <v>53</v>
      </c>
      <c r="F3" s="31">
        <v>122</v>
      </c>
      <c r="G3" s="1" t="s">
        <v>2427</v>
      </c>
      <c r="H3" s="1"/>
      <c r="I3" s="1"/>
      <c r="J3" s="1"/>
      <c r="K3" s="1"/>
      <c r="L3" s="1"/>
      <c r="M3" s="1"/>
      <c r="N3" s="1" t="s">
        <v>1</v>
      </c>
      <c r="O3" s="4"/>
      <c r="P3" s="1" t="e">
        <f t="shared" si="2"/>
        <v>#REF!</v>
      </c>
      <c r="Q3" s="1"/>
      <c r="R3" s="19" t="str">
        <f>Table131113[[#This Row],[Short Description]]</f>
        <v>ACC-C-IRE</v>
      </c>
      <c r="S3" s="51" t="s">
        <v>2429</v>
      </c>
      <c r="T3" s="1" t="s">
        <v>2425</v>
      </c>
      <c r="U3" s="1" t="s">
        <v>3</v>
      </c>
      <c r="V3" s="1" t="e">
        <f t="shared" si="3"/>
        <v>#REF!</v>
      </c>
      <c r="W3" s="1" t="e">
        <f t="shared" si="4"/>
        <v>#REF!</v>
      </c>
      <c r="X3" s="1" t="s">
        <v>2426</v>
      </c>
      <c r="Y3" s="1"/>
      <c r="Z3" s="1"/>
      <c r="AA3" s="1"/>
      <c r="AB3" s="1"/>
      <c r="AC3" s="6">
        <f>Table131113[[#This Row],[US MSRP]]</f>
        <v>122</v>
      </c>
      <c r="AD3" s="1"/>
      <c r="AE3" s="1"/>
      <c r="AF3" s="1"/>
      <c r="AG3" s="1"/>
      <c r="AH3" s="1" t="e">
        <f t="shared" si="5"/>
        <v>#REF!</v>
      </c>
      <c r="AI3" s="1" t="e">
        <f t="shared" si="6"/>
        <v>#REF!</v>
      </c>
      <c r="AJ3" s="1" t="e">
        <f t="shared" si="7"/>
        <v>#REF!</v>
      </c>
      <c r="AK3" s="1" t="e">
        <f t="shared" si="8"/>
        <v>#REF!</v>
      </c>
      <c r="AL3" s="1" t="s">
        <v>73</v>
      </c>
      <c r="AM3" s="1" t="s">
        <v>76</v>
      </c>
      <c r="AN3" s="30" t="e">
        <f t="shared" si="9"/>
        <v>#REF!</v>
      </c>
      <c r="AO3" s="1" t="str">
        <f>Table131113[[#This Row],[Manufacturer''s Category]]</f>
        <v>Impera</v>
      </c>
      <c r="AP3" s="1"/>
      <c r="AQ3" s="1" t="e">
        <f t="shared" si="10"/>
        <v>#REF!</v>
      </c>
      <c r="AR3" s="1"/>
    </row>
    <row r="4" spans="1:44" ht="42" customHeight="1" x14ac:dyDescent="0.3">
      <c r="A4" s="1" t="e">
        <f t="shared" si="0"/>
        <v>#REF!</v>
      </c>
      <c r="B4" s="5" t="e">
        <f t="shared" si="1"/>
        <v>#REF!</v>
      </c>
      <c r="C4" s="2" t="s">
        <v>3802</v>
      </c>
      <c r="D4" s="1" t="s">
        <v>2931</v>
      </c>
      <c r="E4" s="1" t="s">
        <v>53</v>
      </c>
      <c r="F4" s="31">
        <v>496</v>
      </c>
      <c r="G4" s="1" t="s">
        <v>2938</v>
      </c>
      <c r="H4" s="1"/>
      <c r="I4" s="1"/>
      <c r="J4" s="1"/>
      <c r="K4" s="1"/>
      <c r="L4" s="1"/>
      <c r="M4" s="1"/>
      <c r="N4" s="1" t="s">
        <v>1</v>
      </c>
      <c r="O4" s="4"/>
      <c r="P4" s="1" t="e">
        <f t="shared" si="2"/>
        <v>#REF!</v>
      </c>
      <c r="Q4" s="1"/>
      <c r="R4" s="1" t="str">
        <f>Table131113[[#This Row],[Short Description]]</f>
        <v>Echo 8DKW</v>
      </c>
      <c r="S4" s="1" t="s">
        <v>2936</v>
      </c>
      <c r="T4" s="1" t="s">
        <v>56</v>
      </c>
      <c r="U4" s="1" t="s">
        <v>57</v>
      </c>
      <c r="V4" s="1" t="e">
        <f t="shared" si="3"/>
        <v>#REF!</v>
      </c>
      <c r="W4" s="1" t="e">
        <f t="shared" si="4"/>
        <v>#REF!</v>
      </c>
      <c r="X4" s="1" t="s">
        <v>2426</v>
      </c>
      <c r="Y4" s="1"/>
      <c r="Z4" s="1"/>
      <c r="AA4" s="1"/>
      <c r="AB4" s="1"/>
      <c r="AC4" s="6">
        <f>Table131113[[#This Row],[US MSRP]]</f>
        <v>496</v>
      </c>
      <c r="AD4" s="1"/>
      <c r="AE4" s="1"/>
      <c r="AF4" s="1"/>
      <c r="AG4" s="1"/>
      <c r="AH4" s="1" t="e">
        <f t="shared" si="5"/>
        <v>#REF!</v>
      </c>
      <c r="AI4" s="1" t="e">
        <f t="shared" si="6"/>
        <v>#REF!</v>
      </c>
      <c r="AJ4" s="1" t="e">
        <f t="shared" si="7"/>
        <v>#REF!</v>
      </c>
      <c r="AK4" s="1" t="e">
        <f t="shared" si="8"/>
        <v>#REF!</v>
      </c>
      <c r="AL4" s="1" t="s">
        <v>73</v>
      </c>
      <c r="AM4" s="1" t="s">
        <v>222</v>
      </c>
      <c r="AN4" s="30" t="e">
        <f t="shared" si="9"/>
        <v>#REF!</v>
      </c>
      <c r="AO4" s="1" t="str">
        <f>Table131113[[#This Row],[Manufacturer''s Category]]</f>
        <v>Impera</v>
      </c>
      <c r="AP4" s="1"/>
      <c r="AQ4" s="1" t="e">
        <f t="shared" si="10"/>
        <v>#REF!</v>
      </c>
      <c r="AR4" s="1"/>
    </row>
    <row r="5" spans="1:44" ht="42" customHeight="1" x14ac:dyDescent="0.3">
      <c r="A5" s="1" t="e">
        <f t="shared" si="0"/>
        <v>#REF!</v>
      </c>
      <c r="B5" s="5" t="e">
        <f t="shared" si="1"/>
        <v>#REF!</v>
      </c>
      <c r="C5" s="2" t="s">
        <v>3803</v>
      </c>
      <c r="D5" s="1" t="s">
        <v>2932</v>
      </c>
      <c r="E5" s="1" t="s">
        <v>53</v>
      </c>
      <c r="F5" s="31">
        <v>496</v>
      </c>
      <c r="G5" s="1" t="s">
        <v>2939</v>
      </c>
      <c r="H5" s="1"/>
      <c r="I5" s="1"/>
      <c r="J5" s="1"/>
      <c r="K5" s="1"/>
      <c r="L5" s="1"/>
      <c r="M5" s="1"/>
      <c r="N5" s="1" t="s">
        <v>1</v>
      </c>
      <c r="O5" s="4"/>
      <c r="P5" s="1" t="e">
        <f t="shared" si="2"/>
        <v>#REF!</v>
      </c>
      <c r="Q5" s="1"/>
      <c r="R5" s="1" t="str">
        <f>Table131113[[#This Row],[Short Description]]</f>
        <v>Echo 8EUW</v>
      </c>
      <c r="S5" s="1" t="s">
        <v>2937</v>
      </c>
      <c r="T5" s="1" t="s">
        <v>56</v>
      </c>
      <c r="U5" s="1" t="s">
        <v>57</v>
      </c>
      <c r="V5" s="1" t="e">
        <f t="shared" si="3"/>
        <v>#REF!</v>
      </c>
      <c r="W5" s="1" t="e">
        <f t="shared" si="4"/>
        <v>#REF!</v>
      </c>
      <c r="X5" s="1" t="s">
        <v>2426</v>
      </c>
      <c r="Y5" s="1"/>
      <c r="Z5" s="1"/>
      <c r="AA5" s="1"/>
      <c r="AB5" s="1"/>
      <c r="AC5" s="6">
        <f>Table131113[[#This Row],[US MSRP]]</f>
        <v>496</v>
      </c>
      <c r="AD5" s="1"/>
      <c r="AE5" s="1"/>
      <c r="AF5" s="1"/>
      <c r="AG5" s="1"/>
      <c r="AH5" s="1" t="e">
        <f t="shared" si="5"/>
        <v>#REF!</v>
      </c>
      <c r="AI5" s="1" t="e">
        <f t="shared" si="6"/>
        <v>#REF!</v>
      </c>
      <c r="AJ5" s="1" t="e">
        <f t="shared" si="7"/>
        <v>#REF!</v>
      </c>
      <c r="AK5" s="1" t="e">
        <f t="shared" si="8"/>
        <v>#REF!</v>
      </c>
      <c r="AL5" s="1" t="s">
        <v>73</v>
      </c>
      <c r="AM5" s="1" t="s">
        <v>222</v>
      </c>
      <c r="AN5" s="30" t="e">
        <f t="shared" si="9"/>
        <v>#REF!</v>
      </c>
      <c r="AO5" s="1" t="str">
        <f>Table131113[[#This Row],[Manufacturer''s Category]]</f>
        <v>Impera</v>
      </c>
      <c r="AP5" s="1"/>
      <c r="AQ5" s="1" t="e">
        <f t="shared" si="10"/>
        <v>#REF!</v>
      </c>
      <c r="AR5" s="1"/>
    </row>
    <row r="6" spans="1:44" ht="42" customHeight="1" x14ac:dyDescent="0.3">
      <c r="A6" s="1" t="e">
        <f t="shared" si="0"/>
        <v>#REF!</v>
      </c>
      <c r="B6" s="5" t="e">
        <f t="shared" si="1"/>
        <v>#REF!</v>
      </c>
      <c r="C6" s="2" t="s">
        <v>3804</v>
      </c>
      <c r="D6" s="1" t="s">
        <v>2432</v>
      </c>
      <c r="E6" s="1" t="s">
        <v>53</v>
      </c>
      <c r="F6" s="31">
        <v>496</v>
      </c>
      <c r="G6" s="1" t="s">
        <v>2431</v>
      </c>
      <c r="H6" s="1"/>
      <c r="I6" s="1"/>
      <c r="J6" s="1"/>
      <c r="K6" s="1"/>
      <c r="L6" s="1"/>
      <c r="M6" s="1"/>
      <c r="N6" s="1" t="s">
        <v>1</v>
      </c>
      <c r="O6" s="23"/>
      <c r="P6" s="1" t="e">
        <f t="shared" si="2"/>
        <v>#REF!</v>
      </c>
      <c r="Q6" s="1"/>
      <c r="R6" s="19" t="str">
        <f>Table131113[[#This Row],[Short Description]]</f>
        <v>Echo 8USW</v>
      </c>
      <c r="S6" s="1" t="s">
        <v>2433</v>
      </c>
      <c r="T6" s="1" t="s">
        <v>56</v>
      </c>
      <c r="U6" s="1" t="s">
        <v>57</v>
      </c>
      <c r="V6" s="1" t="e">
        <f t="shared" si="3"/>
        <v>#REF!</v>
      </c>
      <c r="W6" s="1" t="e">
        <f t="shared" si="4"/>
        <v>#REF!</v>
      </c>
      <c r="X6" s="1" t="s">
        <v>2426</v>
      </c>
      <c r="Y6" s="1"/>
      <c r="Z6" s="1"/>
      <c r="AA6" s="1" t="s">
        <v>59</v>
      </c>
      <c r="AB6" s="1"/>
      <c r="AC6" s="6">
        <f>Table131113[[#This Row],[US MSRP]]</f>
        <v>496</v>
      </c>
      <c r="AD6" s="1"/>
      <c r="AE6" s="1"/>
      <c r="AF6" s="1"/>
      <c r="AG6" s="1"/>
      <c r="AH6" s="1" t="e">
        <f t="shared" si="5"/>
        <v>#REF!</v>
      </c>
      <c r="AI6" s="1" t="e">
        <f t="shared" si="6"/>
        <v>#REF!</v>
      </c>
      <c r="AJ6" s="1" t="e">
        <f t="shared" si="7"/>
        <v>#REF!</v>
      </c>
      <c r="AK6" s="1" t="e">
        <f t="shared" si="8"/>
        <v>#REF!</v>
      </c>
      <c r="AL6" s="1" t="s">
        <v>73</v>
      </c>
      <c r="AM6" s="1" t="s">
        <v>222</v>
      </c>
      <c r="AN6" s="30" t="e">
        <f t="shared" si="9"/>
        <v>#REF!</v>
      </c>
      <c r="AO6" s="1" t="str">
        <f>Table131113[[#This Row],[Manufacturer''s Category]]</f>
        <v>Impera</v>
      </c>
      <c r="AP6" s="1"/>
      <c r="AQ6" s="1" t="e">
        <f t="shared" si="10"/>
        <v>#REF!</v>
      </c>
      <c r="AR6" s="1"/>
    </row>
    <row r="7" spans="1:44" ht="42" customHeight="1" x14ac:dyDescent="0.3">
      <c r="A7" s="1" t="e">
        <f t="shared" si="0"/>
        <v>#REF!</v>
      </c>
      <c r="B7" s="5" t="e">
        <f t="shared" si="1"/>
        <v>#REF!</v>
      </c>
      <c r="C7" s="2" t="s">
        <v>3805</v>
      </c>
      <c r="D7" s="1" t="s">
        <v>2933</v>
      </c>
      <c r="E7" s="1" t="s">
        <v>53</v>
      </c>
      <c r="F7" s="31">
        <v>600</v>
      </c>
      <c r="G7" s="1" t="s">
        <v>2940</v>
      </c>
      <c r="H7" s="1"/>
      <c r="I7" s="1"/>
      <c r="J7" s="1"/>
      <c r="K7" s="1"/>
      <c r="L7" s="1"/>
      <c r="M7" s="1"/>
      <c r="N7" s="1" t="s">
        <v>1</v>
      </c>
      <c r="O7" s="4"/>
      <c r="P7" s="1" t="e">
        <f t="shared" si="2"/>
        <v>#REF!</v>
      </c>
      <c r="Q7" s="1"/>
      <c r="R7" s="1" t="str">
        <f>Table131113[[#This Row],[Short Description]]</f>
        <v>Echo Plus 8DKW</v>
      </c>
      <c r="S7" s="1" t="s">
        <v>2928</v>
      </c>
      <c r="T7" s="1" t="s">
        <v>56</v>
      </c>
      <c r="U7" s="1" t="s">
        <v>57</v>
      </c>
      <c r="V7" s="1" t="e">
        <f t="shared" si="3"/>
        <v>#REF!</v>
      </c>
      <c r="W7" s="1" t="e">
        <f t="shared" si="4"/>
        <v>#REF!</v>
      </c>
      <c r="X7" s="1" t="s">
        <v>2426</v>
      </c>
      <c r="Y7" s="1"/>
      <c r="Z7" s="1"/>
      <c r="AA7" s="1"/>
      <c r="AB7" s="1"/>
      <c r="AC7" s="6">
        <f>Table131113[[#This Row],[US MSRP]]</f>
        <v>600</v>
      </c>
      <c r="AD7" s="1"/>
      <c r="AE7" s="1"/>
      <c r="AF7" s="1"/>
      <c r="AG7" s="1"/>
      <c r="AH7" s="1" t="e">
        <f t="shared" si="5"/>
        <v>#REF!</v>
      </c>
      <c r="AI7" s="1" t="e">
        <f t="shared" si="6"/>
        <v>#REF!</v>
      </c>
      <c r="AJ7" s="1" t="e">
        <f t="shared" si="7"/>
        <v>#REF!</v>
      </c>
      <c r="AK7" s="1" t="e">
        <f t="shared" si="8"/>
        <v>#REF!</v>
      </c>
      <c r="AL7" s="1" t="s">
        <v>73</v>
      </c>
      <c r="AM7" s="1" t="s">
        <v>222</v>
      </c>
      <c r="AN7" s="30" t="e">
        <f t="shared" si="9"/>
        <v>#REF!</v>
      </c>
      <c r="AO7" s="1" t="str">
        <f>Table131113[[#This Row],[Manufacturer''s Category]]</f>
        <v>Impera</v>
      </c>
      <c r="AP7" s="1"/>
      <c r="AQ7" s="1" t="e">
        <f t="shared" si="10"/>
        <v>#REF!</v>
      </c>
      <c r="AR7" s="1"/>
    </row>
    <row r="8" spans="1:44" ht="42" customHeight="1" x14ac:dyDescent="0.3">
      <c r="A8" s="1" t="e">
        <f t="shared" si="0"/>
        <v>#REF!</v>
      </c>
      <c r="B8" s="5" t="e">
        <f t="shared" si="1"/>
        <v>#REF!</v>
      </c>
      <c r="C8" s="2" t="s">
        <v>3806</v>
      </c>
      <c r="D8" s="1" t="s">
        <v>2934</v>
      </c>
      <c r="E8" s="1" t="s">
        <v>53</v>
      </c>
      <c r="F8" s="31">
        <v>600</v>
      </c>
      <c r="G8" s="1" t="s">
        <v>2941</v>
      </c>
      <c r="H8" s="1"/>
      <c r="I8" s="1"/>
      <c r="J8" s="1"/>
      <c r="K8" s="1"/>
      <c r="L8" s="1"/>
      <c r="M8" s="1"/>
      <c r="N8" s="1" t="s">
        <v>1</v>
      </c>
      <c r="O8" s="4"/>
      <c r="P8" s="1" t="e">
        <f t="shared" si="2"/>
        <v>#REF!</v>
      </c>
      <c r="Q8" s="1"/>
      <c r="R8" s="1" t="str">
        <f>Table131113[[#This Row],[Short Description]]</f>
        <v>Echo Plus 8EUB</v>
      </c>
      <c r="S8" s="1" t="s">
        <v>2929</v>
      </c>
      <c r="T8" s="1" t="s">
        <v>56</v>
      </c>
      <c r="U8" s="1" t="s">
        <v>57</v>
      </c>
      <c r="V8" s="1" t="e">
        <f t="shared" si="3"/>
        <v>#REF!</v>
      </c>
      <c r="W8" s="1" t="e">
        <f t="shared" si="4"/>
        <v>#REF!</v>
      </c>
      <c r="X8" s="1" t="s">
        <v>2426</v>
      </c>
      <c r="Y8" s="1"/>
      <c r="Z8" s="1"/>
      <c r="AA8" s="1"/>
      <c r="AB8" s="1"/>
      <c r="AC8" s="6">
        <f>Table131113[[#This Row],[US MSRP]]</f>
        <v>600</v>
      </c>
      <c r="AD8" s="1"/>
      <c r="AE8" s="1"/>
      <c r="AF8" s="1"/>
      <c r="AG8" s="1"/>
      <c r="AH8" s="1" t="e">
        <f t="shared" si="5"/>
        <v>#REF!</v>
      </c>
      <c r="AI8" s="1" t="e">
        <f t="shared" si="6"/>
        <v>#REF!</v>
      </c>
      <c r="AJ8" s="1" t="e">
        <f t="shared" si="7"/>
        <v>#REF!</v>
      </c>
      <c r="AK8" s="1" t="e">
        <f t="shared" si="8"/>
        <v>#REF!</v>
      </c>
      <c r="AL8" s="1" t="s">
        <v>73</v>
      </c>
      <c r="AM8" s="1" t="s">
        <v>222</v>
      </c>
      <c r="AN8" s="30" t="e">
        <f t="shared" si="9"/>
        <v>#REF!</v>
      </c>
      <c r="AO8" s="1" t="str">
        <f>Table131113[[#This Row],[Manufacturer''s Category]]</f>
        <v>Impera</v>
      </c>
      <c r="AP8" s="1"/>
      <c r="AQ8" s="1" t="e">
        <f t="shared" si="10"/>
        <v>#REF!</v>
      </c>
      <c r="AR8" s="1"/>
    </row>
    <row r="9" spans="1:44" ht="42" customHeight="1" x14ac:dyDescent="0.3">
      <c r="A9" s="1" t="e">
        <f t="shared" si="0"/>
        <v>#REF!</v>
      </c>
      <c r="B9" s="5" t="e">
        <f t="shared" si="1"/>
        <v>#REF!</v>
      </c>
      <c r="C9" s="2" t="s">
        <v>3807</v>
      </c>
      <c r="D9" s="1" t="s">
        <v>2935</v>
      </c>
      <c r="E9" s="1" t="s">
        <v>53</v>
      </c>
      <c r="F9" s="31">
        <v>600</v>
      </c>
      <c r="G9" s="1" t="s">
        <v>2942</v>
      </c>
      <c r="H9" s="1"/>
      <c r="I9" s="1"/>
      <c r="J9" s="1"/>
      <c r="K9" s="1"/>
      <c r="L9" s="1"/>
      <c r="M9" s="1"/>
      <c r="N9" s="1" t="s">
        <v>1</v>
      </c>
      <c r="O9" s="4"/>
      <c r="P9" s="1" t="e">
        <f t="shared" si="2"/>
        <v>#REF!</v>
      </c>
      <c r="Q9" s="1"/>
      <c r="R9" s="1" t="str">
        <f>Table131113[[#This Row],[Short Description]]</f>
        <v>Echo Plus 8EUW</v>
      </c>
      <c r="S9" s="1" t="s">
        <v>2930</v>
      </c>
      <c r="T9" s="1" t="s">
        <v>56</v>
      </c>
      <c r="U9" s="1" t="s">
        <v>57</v>
      </c>
      <c r="V9" s="1" t="e">
        <f t="shared" si="3"/>
        <v>#REF!</v>
      </c>
      <c r="W9" s="1" t="e">
        <f t="shared" si="4"/>
        <v>#REF!</v>
      </c>
      <c r="X9" s="1" t="s">
        <v>2426</v>
      </c>
      <c r="Y9" s="1"/>
      <c r="Z9" s="1"/>
      <c r="AA9" s="1"/>
      <c r="AB9" s="1"/>
      <c r="AC9" s="6">
        <f>Table131113[[#This Row],[US MSRP]]</f>
        <v>600</v>
      </c>
      <c r="AD9" s="1"/>
      <c r="AE9" s="1"/>
      <c r="AF9" s="1"/>
      <c r="AG9" s="1"/>
      <c r="AH9" s="1" t="e">
        <f t="shared" si="5"/>
        <v>#REF!</v>
      </c>
      <c r="AI9" s="1" t="e">
        <f t="shared" si="6"/>
        <v>#REF!</v>
      </c>
      <c r="AJ9" s="1" t="e">
        <f t="shared" si="7"/>
        <v>#REF!</v>
      </c>
      <c r="AK9" s="1" t="e">
        <f t="shared" si="8"/>
        <v>#REF!</v>
      </c>
      <c r="AL9" s="1" t="s">
        <v>73</v>
      </c>
      <c r="AM9" s="1" t="s">
        <v>222</v>
      </c>
      <c r="AN9" s="30" t="e">
        <f t="shared" si="9"/>
        <v>#REF!</v>
      </c>
      <c r="AO9" s="1" t="str">
        <f>Table131113[[#This Row],[Manufacturer''s Category]]</f>
        <v>Impera</v>
      </c>
      <c r="AP9" s="1"/>
      <c r="AQ9" s="1" t="e">
        <f t="shared" si="10"/>
        <v>#REF!</v>
      </c>
      <c r="AR9" s="1"/>
    </row>
    <row r="10" spans="1:44" ht="41.1" customHeight="1" x14ac:dyDescent="0.3">
      <c r="A10" s="1" t="e">
        <f t="shared" si="0"/>
        <v>#REF!</v>
      </c>
      <c r="B10" s="5" t="e">
        <f t="shared" si="1"/>
        <v>#REF!</v>
      </c>
      <c r="C10" s="2" t="s">
        <v>3808</v>
      </c>
      <c r="D10" s="1" t="s">
        <v>2435</v>
      </c>
      <c r="E10" s="1" t="s">
        <v>53</v>
      </c>
      <c r="F10" s="31">
        <v>600</v>
      </c>
      <c r="G10" s="1" t="s">
        <v>2434</v>
      </c>
      <c r="H10" s="1"/>
      <c r="I10" s="1"/>
      <c r="J10" s="1"/>
      <c r="K10" s="1"/>
      <c r="L10" s="1"/>
      <c r="M10" s="1"/>
      <c r="N10" s="1" t="s">
        <v>1</v>
      </c>
      <c r="O10" s="23"/>
      <c r="P10" s="1" t="e">
        <f t="shared" si="2"/>
        <v>#REF!</v>
      </c>
      <c r="Q10" s="1"/>
      <c r="R10" s="19" t="str">
        <f>Table131113[[#This Row],[Short Description]]</f>
        <v>Echo Plus 8USW</v>
      </c>
      <c r="S10" s="1" t="s">
        <v>2436</v>
      </c>
      <c r="T10" s="1" t="s">
        <v>56</v>
      </c>
      <c r="U10" s="1" t="s">
        <v>57</v>
      </c>
      <c r="V10" s="1" t="e">
        <f t="shared" si="3"/>
        <v>#REF!</v>
      </c>
      <c r="W10" s="1" t="e">
        <f t="shared" si="4"/>
        <v>#REF!</v>
      </c>
      <c r="X10" s="1" t="s">
        <v>2426</v>
      </c>
      <c r="Y10" s="1"/>
      <c r="Z10" s="1"/>
      <c r="AA10" s="1" t="s">
        <v>59</v>
      </c>
      <c r="AB10" s="1"/>
      <c r="AC10" s="6">
        <f>Table131113[[#This Row],[US MSRP]]</f>
        <v>600</v>
      </c>
      <c r="AD10" s="1"/>
      <c r="AE10" s="1"/>
      <c r="AF10" s="1"/>
      <c r="AG10" s="1"/>
      <c r="AH10" s="1" t="e">
        <f t="shared" si="5"/>
        <v>#REF!</v>
      </c>
      <c r="AI10" s="1" t="e">
        <f t="shared" si="6"/>
        <v>#REF!</v>
      </c>
      <c r="AJ10" s="1" t="e">
        <f t="shared" si="7"/>
        <v>#REF!</v>
      </c>
      <c r="AK10" s="1" t="e">
        <f t="shared" si="8"/>
        <v>#REF!</v>
      </c>
      <c r="AL10" s="1" t="s">
        <v>73</v>
      </c>
      <c r="AM10" s="1" t="s">
        <v>222</v>
      </c>
      <c r="AN10" s="30" t="e">
        <f t="shared" si="9"/>
        <v>#REF!</v>
      </c>
      <c r="AO10" s="1" t="str">
        <f>Table131113[[#This Row],[Manufacturer''s Category]]</f>
        <v>Impera</v>
      </c>
      <c r="AP10" s="1"/>
      <c r="AQ10" s="1" t="e">
        <f t="shared" si="10"/>
        <v>#REF!</v>
      </c>
      <c r="AR10" s="1"/>
    </row>
    <row r="11" spans="1:44" ht="41.1" customHeight="1" x14ac:dyDescent="0.3">
      <c r="A11" s="1" t="e">
        <f t="shared" si="0"/>
        <v>#REF!</v>
      </c>
      <c r="B11" s="5" t="e">
        <f t="shared" si="1"/>
        <v>#REF!</v>
      </c>
      <c r="C11" s="2" t="s">
        <v>3938</v>
      </c>
      <c r="D11" s="1" t="s">
        <v>2991</v>
      </c>
      <c r="E11" s="1" t="s">
        <v>53</v>
      </c>
      <c r="F11" s="31">
        <v>400</v>
      </c>
      <c r="G11" s="1" t="s">
        <v>3014</v>
      </c>
      <c r="H11" s="1"/>
      <c r="I11" s="1"/>
      <c r="J11" s="1"/>
      <c r="K11" s="1"/>
      <c r="L11" s="1"/>
      <c r="M11" s="1"/>
      <c r="N11" s="1" t="s">
        <v>1</v>
      </c>
      <c r="O11" s="4"/>
      <c r="P11" s="1" t="e">
        <f t="shared" si="2"/>
        <v>#REF!</v>
      </c>
      <c r="Q11" s="1"/>
      <c r="R11" s="1" t="str">
        <f>Table131113[[#This Row],[Short Description]]</f>
        <v>Impera Connect-X MP6</v>
      </c>
      <c r="S11" s="56" t="s">
        <v>2992</v>
      </c>
      <c r="T11" s="1" t="s">
        <v>2993</v>
      </c>
      <c r="U11" s="1" t="s">
        <v>57</v>
      </c>
      <c r="V11" s="1" t="e">
        <f t="shared" si="3"/>
        <v>#REF!</v>
      </c>
      <c r="W11" s="1" t="e">
        <f t="shared" si="4"/>
        <v>#REF!</v>
      </c>
      <c r="X11" s="1" t="s">
        <v>2426</v>
      </c>
      <c r="Y11" s="1"/>
      <c r="Z11" s="1"/>
      <c r="AA11" s="1"/>
      <c r="AB11" s="1"/>
      <c r="AC11" s="6">
        <f>Table131113[[#This Row],[US MSRP]]</f>
        <v>400</v>
      </c>
      <c r="AD11" s="1"/>
      <c r="AE11" s="1"/>
      <c r="AF11" s="1"/>
      <c r="AG11" s="1"/>
      <c r="AH11" s="1" t="e">
        <f t="shared" si="5"/>
        <v>#REF!</v>
      </c>
      <c r="AI11" s="1" t="e">
        <f t="shared" si="6"/>
        <v>#REF!</v>
      </c>
      <c r="AJ11" s="1" t="e">
        <f t="shared" si="7"/>
        <v>#REF!</v>
      </c>
      <c r="AK11" s="1" t="e">
        <f t="shared" si="8"/>
        <v>#REF!</v>
      </c>
      <c r="AL11" s="1" t="s">
        <v>73</v>
      </c>
      <c r="AM11" s="1" t="s">
        <v>222</v>
      </c>
      <c r="AN11" s="30" t="e">
        <f t="shared" si="9"/>
        <v>#REF!</v>
      </c>
      <c r="AO11" s="1" t="str">
        <f>Table131113[[#This Row],[Manufacturer''s Category]]</f>
        <v>Impera</v>
      </c>
      <c r="AP11" s="1"/>
      <c r="AQ11" s="1" t="e">
        <f t="shared" si="10"/>
        <v>#REF!</v>
      </c>
      <c r="AR11" s="1"/>
    </row>
    <row r="12" spans="1:44" ht="41.1" customHeight="1" x14ac:dyDescent="0.3">
      <c r="A12" s="1" t="e">
        <f t="shared" si="0"/>
        <v>#REF!</v>
      </c>
      <c r="B12" s="5" t="e">
        <f t="shared" si="1"/>
        <v>#REF!</v>
      </c>
      <c r="C12" s="2" t="s">
        <v>4134</v>
      </c>
      <c r="D12" s="1" t="s">
        <v>2438</v>
      </c>
      <c r="E12" s="1" t="s">
        <v>53</v>
      </c>
      <c r="F12" s="31">
        <v>56</v>
      </c>
      <c r="G12" s="1" t="s">
        <v>2437</v>
      </c>
      <c r="H12" s="1"/>
      <c r="I12" s="1"/>
      <c r="J12" s="1"/>
      <c r="K12" s="1"/>
      <c r="L12" s="1"/>
      <c r="M12" s="1"/>
      <c r="N12" s="1" t="s">
        <v>1</v>
      </c>
      <c r="O12" s="4"/>
      <c r="P12" s="1" t="e">
        <f t="shared" si="2"/>
        <v>#REF!</v>
      </c>
      <c r="Q12" s="1"/>
      <c r="R12" s="19" t="str">
        <f>Table131113[[#This Row],[Short Description]]</f>
        <v>KP-U8-RP</v>
      </c>
      <c r="S12" s="1" t="s">
        <v>2439</v>
      </c>
      <c r="T12" s="1" t="s">
        <v>2425</v>
      </c>
      <c r="U12" s="1" t="s">
        <v>3</v>
      </c>
      <c r="V12" s="1" t="e">
        <f t="shared" si="3"/>
        <v>#REF!</v>
      </c>
      <c r="W12" s="1" t="e">
        <f t="shared" si="4"/>
        <v>#REF!</v>
      </c>
      <c r="X12" s="1" t="s">
        <v>2426</v>
      </c>
      <c r="Y12" s="1"/>
      <c r="Z12" s="1"/>
      <c r="AA12" s="1"/>
      <c r="AB12" s="1"/>
      <c r="AC12" s="6">
        <f>Table131113[[#This Row],[US MSRP]]</f>
        <v>56</v>
      </c>
      <c r="AD12" s="1"/>
      <c r="AE12" s="1"/>
      <c r="AF12" s="1"/>
      <c r="AG12" s="1"/>
      <c r="AH12" s="1" t="e">
        <f t="shared" si="5"/>
        <v>#REF!</v>
      </c>
      <c r="AI12" s="1" t="e">
        <f t="shared" si="6"/>
        <v>#REF!</v>
      </c>
      <c r="AJ12" s="1" t="e">
        <f t="shared" si="7"/>
        <v>#REF!</v>
      </c>
      <c r="AK12" s="1" t="e">
        <f t="shared" si="8"/>
        <v>#REF!</v>
      </c>
      <c r="AL12" s="1" t="s">
        <v>73</v>
      </c>
      <c r="AM12" s="1" t="s">
        <v>76</v>
      </c>
      <c r="AN12" s="30" t="e">
        <f t="shared" si="9"/>
        <v>#REF!</v>
      </c>
      <c r="AO12" s="1" t="str">
        <f>Table131113[[#This Row],[Manufacturer''s Category]]</f>
        <v>Impera</v>
      </c>
      <c r="AP12" s="1"/>
      <c r="AQ12" s="1" t="e">
        <f t="shared" si="10"/>
        <v>#REF!</v>
      </c>
      <c r="AR12" s="1"/>
    </row>
    <row r="13" spans="1:44" ht="41.1" customHeight="1" x14ac:dyDescent="0.3">
      <c r="A13" s="1" t="e">
        <f t="shared" si="0"/>
        <v>#REF!</v>
      </c>
      <c r="B13" s="5" t="e">
        <f t="shared" si="1"/>
        <v>#REF!</v>
      </c>
      <c r="C13" s="2" t="s">
        <v>4135</v>
      </c>
      <c r="D13" s="1" t="s">
        <v>2441</v>
      </c>
      <c r="E13" s="1" t="s">
        <v>53</v>
      </c>
      <c r="F13" s="31">
        <v>56</v>
      </c>
      <c r="G13" s="1" t="s">
        <v>2440</v>
      </c>
      <c r="H13" s="1"/>
      <c r="I13" s="1"/>
      <c r="J13" s="1"/>
      <c r="K13" s="1"/>
      <c r="L13" s="1"/>
      <c r="M13" s="1"/>
      <c r="N13" s="1" t="s">
        <v>1</v>
      </c>
      <c r="O13" s="4"/>
      <c r="P13" s="1" t="e">
        <f t="shared" si="2"/>
        <v>#REF!</v>
      </c>
      <c r="Q13" s="1"/>
      <c r="R13" s="19" t="str">
        <f>Table131113[[#This Row],[Short Description]]</f>
        <v>KP-U8-WB</v>
      </c>
      <c r="S13" s="1" t="s">
        <v>2442</v>
      </c>
      <c r="T13" s="1" t="s">
        <v>2425</v>
      </c>
      <c r="U13" s="1" t="s">
        <v>3</v>
      </c>
      <c r="V13" s="1" t="e">
        <f t="shared" si="3"/>
        <v>#REF!</v>
      </c>
      <c r="W13" s="1" t="e">
        <f t="shared" si="4"/>
        <v>#REF!</v>
      </c>
      <c r="X13" s="1" t="s">
        <v>2426</v>
      </c>
      <c r="Y13" s="1"/>
      <c r="Z13" s="1"/>
      <c r="AA13" s="1"/>
      <c r="AB13" s="1"/>
      <c r="AC13" s="6">
        <f>Table131113[[#This Row],[US MSRP]]</f>
        <v>56</v>
      </c>
      <c r="AD13" s="1"/>
      <c r="AE13" s="1"/>
      <c r="AF13" s="1"/>
      <c r="AG13" s="1"/>
      <c r="AH13" s="1" t="e">
        <f t="shared" si="5"/>
        <v>#REF!</v>
      </c>
      <c r="AI13" s="1" t="e">
        <f t="shared" si="6"/>
        <v>#REF!</v>
      </c>
      <c r="AJ13" s="1" t="e">
        <f t="shared" si="7"/>
        <v>#REF!</v>
      </c>
      <c r="AK13" s="1" t="e">
        <f t="shared" si="8"/>
        <v>#REF!</v>
      </c>
      <c r="AL13" s="1" t="s">
        <v>73</v>
      </c>
      <c r="AM13" s="1" t="s">
        <v>76</v>
      </c>
      <c r="AN13" s="30" t="e">
        <f t="shared" si="9"/>
        <v>#REF!</v>
      </c>
      <c r="AO13" s="1" t="str">
        <f>Table131113[[#This Row],[Manufacturer''s Category]]</f>
        <v>Impera</v>
      </c>
      <c r="AP13" s="1"/>
      <c r="AQ13" s="1" t="e">
        <f t="shared" si="10"/>
        <v>#REF!</v>
      </c>
      <c r="AR13" s="1"/>
    </row>
    <row r="14" spans="1:44" ht="41.1" customHeight="1" x14ac:dyDescent="0.3">
      <c r="A14" s="1" t="e">
        <f t="shared" si="0"/>
        <v>#REF!</v>
      </c>
      <c r="B14" s="5" t="e">
        <f t="shared" si="1"/>
        <v>#REF!</v>
      </c>
      <c r="C14" s="2" t="s">
        <v>4420</v>
      </c>
      <c r="D14" s="1" t="s">
        <v>2444</v>
      </c>
      <c r="E14" s="1" t="s">
        <v>53</v>
      </c>
      <c r="F14" s="31">
        <v>1376</v>
      </c>
      <c r="G14" s="1" t="s">
        <v>2443</v>
      </c>
      <c r="H14" s="1"/>
      <c r="I14" s="1"/>
      <c r="J14" s="1"/>
      <c r="K14" s="1"/>
      <c r="L14" s="1"/>
      <c r="M14" s="1"/>
      <c r="N14" s="1" t="s">
        <v>1</v>
      </c>
      <c r="O14" s="23"/>
      <c r="P14" s="1" t="e">
        <f t="shared" si="2"/>
        <v>#REF!</v>
      </c>
      <c r="Q14" s="1"/>
      <c r="R14" s="19" t="str">
        <f>Table131113[[#This Row],[Short Description]]</f>
        <v>Tango</v>
      </c>
      <c r="S14" s="1" t="s">
        <v>2445</v>
      </c>
      <c r="T14" s="1" t="s">
        <v>2430</v>
      </c>
      <c r="U14" s="1" t="s">
        <v>57</v>
      </c>
      <c r="V14" s="1" t="e">
        <f t="shared" si="3"/>
        <v>#REF!</v>
      </c>
      <c r="W14" s="1" t="e">
        <f t="shared" si="4"/>
        <v>#REF!</v>
      </c>
      <c r="X14" s="1" t="s">
        <v>2426</v>
      </c>
      <c r="Y14" s="1"/>
      <c r="Z14" s="1"/>
      <c r="AA14" s="1" t="s">
        <v>59</v>
      </c>
      <c r="AB14" s="1"/>
      <c r="AC14" s="6">
        <f>Table131113[[#This Row],[US MSRP]]</f>
        <v>1376</v>
      </c>
      <c r="AD14" s="1"/>
      <c r="AE14" s="1"/>
      <c r="AF14" s="1"/>
      <c r="AG14" s="1"/>
      <c r="AH14" s="1" t="e">
        <f t="shared" si="5"/>
        <v>#REF!</v>
      </c>
      <c r="AI14" s="1" t="e">
        <f t="shared" si="6"/>
        <v>#REF!</v>
      </c>
      <c r="AJ14" s="1" t="e">
        <f t="shared" si="7"/>
        <v>#REF!</v>
      </c>
      <c r="AK14" s="1" t="e">
        <f t="shared" si="8"/>
        <v>#REF!</v>
      </c>
      <c r="AL14" s="1" t="s">
        <v>73</v>
      </c>
      <c r="AM14" s="1" t="s">
        <v>222</v>
      </c>
      <c r="AN14" s="30" t="e">
        <f t="shared" si="9"/>
        <v>#REF!</v>
      </c>
      <c r="AO14" s="1" t="str">
        <f>Table131113[[#This Row],[Manufacturer''s Category]]</f>
        <v>Impera</v>
      </c>
      <c r="AP14" s="1"/>
      <c r="AQ14" s="1" t="e">
        <f t="shared" si="10"/>
        <v>#REF!</v>
      </c>
      <c r="AR14" s="1"/>
    </row>
    <row r="15" spans="1:44" ht="41.1" customHeight="1" x14ac:dyDescent="0.3">
      <c r="A15" s="1" t="e">
        <f t="shared" si="0"/>
        <v>#REF!</v>
      </c>
      <c r="B15" s="5" t="e">
        <f t="shared" si="1"/>
        <v>#REF!</v>
      </c>
      <c r="C15" s="2" t="s">
        <v>4481</v>
      </c>
      <c r="D15" s="1" t="s">
        <v>2447</v>
      </c>
      <c r="E15" s="1" t="s">
        <v>53</v>
      </c>
      <c r="F15" s="31">
        <v>660</v>
      </c>
      <c r="G15" s="1" t="s">
        <v>2446</v>
      </c>
      <c r="H15" s="1"/>
      <c r="I15" s="1"/>
      <c r="J15" s="1"/>
      <c r="K15" s="1"/>
      <c r="L15" s="1"/>
      <c r="M15" s="1"/>
      <c r="N15" s="1" t="s">
        <v>1</v>
      </c>
      <c r="O15" s="23"/>
      <c r="P15" s="1" t="e">
        <f t="shared" si="2"/>
        <v>#REF!</v>
      </c>
      <c r="Q15" s="1"/>
      <c r="R15" s="19" t="str">
        <f>Table131113[[#This Row],[Short Description]]</f>
        <v>Uniform 8U</v>
      </c>
      <c r="S15" s="1" t="s">
        <v>2448</v>
      </c>
      <c r="T15" s="1" t="s">
        <v>56</v>
      </c>
      <c r="U15" s="1" t="s">
        <v>57</v>
      </c>
      <c r="V15" s="1" t="e">
        <f t="shared" si="3"/>
        <v>#REF!</v>
      </c>
      <c r="W15" s="1" t="e">
        <f t="shared" si="4"/>
        <v>#REF!</v>
      </c>
      <c r="X15" s="1" t="s">
        <v>2426</v>
      </c>
      <c r="Y15" s="1"/>
      <c r="Z15" s="1"/>
      <c r="AA15" s="1" t="s">
        <v>59</v>
      </c>
      <c r="AB15" s="1"/>
      <c r="AC15" s="6">
        <f>Table131113[[#This Row],[US MSRP]]</f>
        <v>660</v>
      </c>
      <c r="AD15" s="1"/>
      <c r="AE15" s="1"/>
      <c r="AF15" s="1"/>
      <c r="AG15" s="1"/>
      <c r="AH15" s="1" t="e">
        <f t="shared" si="5"/>
        <v>#REF!</v>
      </c>
      <c r="AI15" s="1" t="e">
        <f t="shared" si="6"/>
        <v>#REF!</v>
      </c>
      <c r="AJ15" s="1" t="e">
        <f t="shared" si="7"/>
        <v>#REF!</v>
      </c>
      <c r="AK15" s="1" t="e">
        <f t="shared" si="8"/>
        <v>#REF!</v>
      </c>
      <c r="AL15" s="1" t="s">
        <v>73</v>
      </c>
      <c r="AM15" s="1" t="s">
        <v>222</v>
      </c>
      <c r="AN15" s="30" t="e">
        <f t="shared" si="9"/>
        <v>#REF!</v>
      </c>
      <c r="AO15" s="1" t="str">
        <f>Table131113[[#This Row],[Manufacturer''s Category]]</f>
        <v>Impera</v>
      </c>
      <c r="AP15" s="1"/>
      <c r="AQ15" s="1" t="e">
        <f t="shared" si="10"/>
        <v>#REF!</v>
      </c>
      <c r="AR15" s="1"/>
    </row>
  </sheetData>
  <phoneticPr fontId="14" type="noConversion"/>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7BC7-FAC5-4454-9BC0-AD0605D36C99}">
  <sheetPr codeName="Sheet14"/>
  <dimension ref="A1:AR4"/>
  <sheetViews>
    <sheetView workbookViewId="0">
      <pane xSplit="4" ySplit="1" topLeftCell="E2" activePane="bottomRight" state="frozen"/>
      <selection pane="topRight" activeCell="E1" sqref="E1"/>
      <selection pane="bottomLeft" activeCell="A2" sqref="A2"/>
      <selection pane="bottomRight" activeCell="N2" sqref="N2:N4"/>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0.9" customHeight="1"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Company</f>
        <v>#REF!</v>
      </c>
      <c r="B2" s="5" t="e">
        <f t="shared" ref="B2:B4" si="0">Effectivity_Date</f>
        <v>#REF!</v>
      </c>
      <c r="C2" s="33" t="s">
        <v>4224</v>
      </c>
      <c r="D2" s="1" t="s">
        <v>2450</v>
      </c>
      <c r="E2" s="1" t="s">
        <v>53</v>
      </c>
      <c r="F2" s="31">
        <v>1000</v>
      </c>
      <c r="G2" s="1" t="s">
        <v>2449</v>
      </c>
      <c r="H2" s="1"/>
      <c r="I2" s="1"/>
      <c r="J2" s="1"/>
      <c r="K2" s="1"/>
      <c r="L2" s="1"/>
      <c r="M2" s="1" t="s">
        <v>73</v>
      </c>
      <c r="N2" s="1" t="s">
        <v>1</v>
      </c>
      <c r="O2" s="23"/>
      <c r="P2" s="1" t="e">
        <f>WeightUOM</f>
        <v>#REF!</v>
      </c>
      <c r="Q2" s="1"/>
      <c r="R2" s="1" t="str">
        <f>Table1311[[#This Row],[Short Description]]</f>
        <v>Modena Hub</v>
      </c>
      <c r="S2" s="7" t="s">
        <v>2451</v>
      </c>
      <c r="T2" s="7" t="s">
        <v>2452</v>
      </c>
      <c r="U2" s="1" t="s">
        <v>57</v>
      </c>
      <c r="V2" s="1" t="e">
        <f>NotForSale</f>
        <v>#REF!</v>
      </c>
      <c r="W2" s="1" t="e">
        <f>ItemStatus</f>
        <v>#REF!</v>
      </c>
      <c r="X2" s="1" t="s">
        <v>2453</v>
      </c>
      <c r="Y2" s="1"/>
      <c r="Z2" s="1"/>
      <c r="AA2" s="1" t="s">
        <v>59</v>
      </c>
      <c r="AB2" s="1"/>
      <c r="AC2" s="6">
        <f>F2</f>
        <v>1000</v>
      </c>
      <c r="AD2" s="1"/>
      <c r="AE2" s="1"/>
      <c r="AF2" s="1"/>
      <c r="AG2" s="1"/>
      <c r="AH2" s="1" t="e">
        <f>FOB</f>
        <v>#REF!</v>
      </c>
      <c r="AI2" s="1" t="e">
        <f>Freight</f>
        <v>#REF!</v>
      </c>
      <c r="AJ2" s="1" t="e">
        <f>DropShip</f>
        <v>#REF!</v>
      </c>
      <c r="AK2" s="1" t="e">
        <f>EnergyStar</f>
        <v>#REF!</v>
      </c>
      <c r="AL2" s="1" t="s">
        <v>73</v>
      </c>
      <c r="AM2" s="1" t="s">
        <v>76</v>
      </c>
      <c r="AN2" s="30" t="e">
        <f t="shared" ref="AN2:AN4" si="1">URL</f>
        <v>#REF!</v>
      </c>
      <c r="AO2" s="1" t="str">
        <f>Table1311[[#This Row],[Manufacturer''s Category]]</f>
        <v>Modena</v>
      </c>
      <c r="AP2" s="1"/>
      <c r="AQ2" s="1" t="e">
        <f>InfoComm_Number</f>
        <v>#REF!</v>
      </c>
      <c r="AR2" s="1"/>
    </row>
    <row r="3" spans="1:44" ht="42" customHeight="1" x14ac:dyDescent="0.3">
      <c r="A3" s="1" t="e">
        <f>Company</f>
        <v>#REF!</v>
      </c>
      <c r="B3" s="5" t="e">
        <f t="shared" si="0"/>
        <v>#REF!</v>
      </c>
      <c r="C3" s="33" t="s">
        <v>4225</v>
      </c>
      <c r="D3" s="1" t="s">
        <v>2455</v>
      </c>
      <c r="E3" s="1" t="s">
        <v>53</v>
      </c>
      <c r="F3" s="31">
        <v>1200</v>
      </c>
      <c r="G3" s="1" t="s">
        <v>2454</v>
      </c>
      <c r="H3" s="1"/>
      <c r="I3" s="1"/>
      <c r="J3" s="1"/>
      <c r="K3" s="1"/>
      <c r="L3" s="1"/>
      <c r="M3" s="1" t="s">
        <v>73</v>
      </c>
      <c r="N3" s="1" t="s">
        <v>1</v>
      </c>
      <c r="O3" s="23"/>
      <c r="P3" s="1" t="e">
        <f>WeightUOM</f>
        <v>#REF!</v>
      </c>
      <c r="Q3" s="1"/>
      <c r="R3" s="1" t="s">
        <v>2455</v>
      </c>
      <c r="S3" s="7" t="s">
        <v>2456</v>
      </c>
      <c r="T3" s="7" t="s">
        <v>2452</v>
      </c>
      <c r="U3" s="1" t="s">
        <v>57</v>
      </c>
      <c r="V3" s="1" t="e">
        <f>NotForSale</f>
        <v>#REF!</v>
      </c>
      <c r="W3" s="1" t="e">
        <f>ItemStatus</f>
        <v>#REF!</v>
      </c>
      <c r="X3" s="1" t="s">
        <v>2453</v>
      </c>
      <c r="Y3" s="1"/>
      <c r="Z3" s="1"/>
      <c r="AA3" s="1" t="s">
        <v>59</v>
      </c>
      <c r="AB3" s="1"/>
      <c r="AC3" s="6">
        <f t="shared" ref="AC3" si="2">F3</f>
        <v>1200</v>
      </c>
      <c r="AD3" s="1"/>
      <c r="AE3" s="1"/>
      <c r="AF3" s="1"/>
      <c r="AG3" s="1"/>
      <c r="AH3" s="1" t="e">
        <f>FOB</f>
        <v>#REF!</v>
      </c>
      <c r="AI3" s="1" t="e">
        <f>Freight</f>
        <v>#REF!</v>
      </c>
      <c r="AJ3" s="1" t="e">
        <f>DropShip</f>
        <v>#REF!</v>
      </c>
      <c r="AK3" s="1" t="e">
        <f>EnergyStar</f>
        <v>#REF!</v>
      </c>
      <c r="AL3" s="1" t="s">
        <v>73</v>
      </c>
      <c r="AM3" s="1" t="s">
        <v>76</v>
      </c>
      <c r="AN3" s="30" t="e">
        <f t="shared" si="1"/>
        <v>#REF!</v>
      </c>
      <c r="AO3" s="1" t="str">
        <f>Table1311[[#This Row],[Manufacturer''s Category]]</f>
        <v>Modena</v>
      </c>
      <c r="AP3" s="1"/>
      <c r="AQ3" s="1" t="e">
        <f>InfoComm_Number</f>
        <v>#REF!</v>
      </c>
      <c r="AR3" s="1"/>
    </row>
    <row r="4" spans="1:44" ht="42" customHeight="1" x14ac:dyDescent="0.3">
      <c r="A4" s="1" t="s">
        <v>0</v>
      </c>
      <c r="B4" s="5" t="e">
        <f t="shared" si="0"/>
        <v>#REF!</v>
      </c>
      <c r="C4" s="72" t="s">
        <v>4215</v>
      </c>
      <c r="D4" s="1" t="s">
        <v>3095</v>
      </c>
      <c r="E4" s="1" t="s">
        <v>53</v>
      </c>
      <c r="F4" s="31">
        <v>2000</v>
      </c>
      <c r="G4" s="1" t="s">
        <v>4214</v>
      </c>
      <c r="H4" s="1"/>
      <c r="I4" s="1"/>
      <c r="J4" s="1"/>
      <c r="K4" s="1"/>
      <c r="L4" s="1"/>
      <c r="M4" s="1"/>
      <c r="N4" s="1" t="s">
        <v>1</v>
      </c>
      <c r="O4" s="4">
        <v>1</v>
      </c>
      <c r="P4" s="1" t="s">
        <v>2</v>
      </c>
      <c r="Q4" s="1"/>
      <c r="R4" s="1" t="s">
        <v>3095</v>
      </c>
      <c r="S4" s="1" t="s">
        <v>3096</v>
      </c>
      <c r="T4" s="1" t="s">
        <v>2452</v>
      </c>
      <c r="U4" s="1" t="s">
        <v>54</v>
      </c>
      <c r="V4" s="1" t="s">
        <v>73</v>
      </c>
      <c r="W4" s="1" t="s">
        <v>4</v>
      </c>
      <c r="X4" s="1" t="s">
        <v>3097</v>
      </c>
      <c r="Y4" s="1"/>
      <c r="Z4" s="1"/>
      <c r="AA4" s="1"/>
      <c r="AB4" s="1"/>
      <c r="AC4" s="6">
        <v>1300</v>
      </c>
      <c r="AD4" s="1"/>
      <c r="AE4" s="1"/>
      <c r="AF4" s="1"/>
      <c r="AG4" s="1"/>
      <c r="AH4" s="1" t="s">
        <v>5</v>
      </c>
      <c r="AI4" s="1" t="s">
        <v>6</v>
      </c>
      <c r="AJ4" s="1" t="s">
        <v>73</v>
      </c>
      <c r="AK4" s="1"/>
      <c r="AL4" s="1" t="s">
        <v>73</v>
      </c>
      <c r="AM4" s="1" t="s">
        <v>76</v>
      </c>
      <c r="AN4" s="30" t="e">
        <f t="shared" si="1"/>
        <v>#REF!</v>
      </c>
      <c r="AO4" s="1" t="s">
        <v>2453</v>
      </c>
      <c r="AP4" s="1"/>
      <c r="AQ4" s="1">
        <v>4911</v>
      </c>
      <c r="AR4" s="1"/>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B50F-68B9-4A4F-868A-646D3DFC1492}">
  <sheetPr codeName="Sheet15"/>
  <dimension ref="A1:AR44"/>
  <sheetViews>
    <sheetView workbookViewId="0">
      <pane xSplit="4" ySplit="1" topLeftCell="E38" activePane="bottomRight" state="frozen"/>
      <selection pane="topRight" activeCell="E1" sqref="E1"/>
      <selection pane="bottomLeft" activeCell="A2" sqref="A2"/>
      <selection pane="bottomRight" activeCell="N38" sqref="N38:N44"/>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44" si="0">Effectivity_Date</f>
        <v>#REF!</v>
      </c>
      <c r="C2" s="52" t="s">
        <v>3585</v>
      </c>
      <c r="D2" s="7" t="s">
        <v>3437</v>
      </c>
      <c r="E2" s="7" t="s">
        <v>53</v>
      </c>
      <c r="F2" s="27">
        <v>150</v>
      </c>
      <c r="G2" s="7" t="s">
        <v>3436</v>
      </c>
      <c r="H2" s="7"/>
      <c r="I2" s="7" t="s">
        <v>3110</v>
      </c>
      <c r="J2" s="7" t="s">
        <v>3110</v>
      </c>
      <c r="K2" s="7" t="s">
        <v>3110</v>
      </c>
      <c r="L2" s="7" t="s">
        <v>3110</v>
      </c>
      <c r="M2" s="1" t="s">
        <v>3110</v>
      </c>
      <c r="N2" s="7" t="s">
        <v>1</v>
      </c>
      <c r="O2" s="34" t="s">
        <v>3438</v>
      </c>
      <c r="P2" s="1" t="s">
        <v>2</v>
      </c>
      <c r="Q2" s="7" t="s">
        <v>3110</v>
      </c>
      <c r="R2" s="7" t="s">
        <v>3437</v>
      </c>
      <c r="S2" s="7" t="s">
        <v>3439</v>
      </c>
      <c r="T2" s="1" t="s">
        <v>3030</v>
      </c>
      <c r="U2" s="7" t="s">
        <v>73</v>
      </c>
      <c r="V2" s="7" t="s">
        <v>73</v>
      </c>
      <c r="W2" s="7" t="s">
        <v>4</v>
      </c>
      <c r="X2" s="7" t="s">
        <v>306</v>
      </c>
      <c r="Y2" s="7" t="s">
        <v>3110</v>
      </c>
      <c r="Z2" s="7" t="s">
        <v>3110</v>
      </c>
      <c r="AA2" s="7" t="s">
        <v>3110</v>
      </c>
      <c r="AB2" s="1" t="s">
        <v>3110</v>
      </c>
      <c r="AC2" s="8">
        <f>Table131114[[#This Row],[US MSRP]]</f>
        <v>150</v>
      </c>
      <c r="AD2" s="7" t="s">
        <v>3110</v>
      </c>
      <c r="AE2" s="7" t="s">
        <v>3110</v>
      </c>
      <c r="AF2" s="7" t="s">
        <v>3110</v>
      </c>
      <c r="AG2" s="7" t="s">
        <v>3110</v>
      </c>
      <c r="AH2" s="7" t="s">
        <v>5</v>
      </c>
      <c r="AI2" s="7" t="s">
        <v>6</v>
      </c>
      <c r="AJ2" s="7" t="s">
        <v>73</v>
      </c>
      <c r="AK2" s="1" t="s">
        <v>73</v>
      </c>
      <c r="AL2" s="1" t="s">
        <v>54</v>
      </c>
      <c r="AM2" s="1" t="s">
        <v>151</v>
      </c>
      <c r="AN2" s="47" t="e">
        <f t="shared" ref="AN2:AN44" si="1">URL</f>
        <v>#REF!</v>
      </c>
      <c r="AO2" s="7" t="s">
        <v>306</v>
      </c>
      <c r="AP2" s="7" t="s">
        <v>3110</v>
      </c>
      <c r="AQ2" s="7">
        <v>4911</v>
      </c>
      <c r="AR2" s="10"/>
    </row>
    <row r="3" spans="1:44" ht="42" customHeight="1" x14ac:dyDescent="0.3">
      <c r="A3" s="1" t="s">
        <v>0</v>
      </c>
      <c r="B3" s="5" t="e">
        <f t="shared" si="0"/>
        <v>#REF!</v>
      </c>
      <c r="C3" s="52" t="s">
        <v>3624</v>
      </c>
      <c r="D3" s="7" t="s">
        <v>3516</v>
      </c>
      <c r="E3" s="7" t="s">
        <v>53</v>
      </c>
      <c r="F3" s="27">
        <v>7780</v>
      </c>
      <c r="G3" s="7" t="s">
        <v>3515</v>
      </c>
      <c r="H3" s="7"/>
      <c r="I3" s="7" t="s">
        <v>3110</v>
      </c>
      <c r="J3" s="7" t="s">
        <v>3110</v>
      </c>
      <c r="K3" s="7" t="s">
        <v>3110</v>
      </c>
      <c r="L3" s="7" t="s">
        <v>3110</v>
      </c>
      <c r="M3" s="1" t="s">
        <v>3110</v>
      </c>
      <c r="N3" s="7" t="s">
        <v>1</v>
      </c>
      <c r="O3" s="34" t="s">
        <v>3110</v>
      </c>
      <c r="P3" s="1" t="s">
        <v>3110</v>
      </c>
      <c r="Q3" s="7" t="s">
        <v>3110</v>
      </c>
      <c r="R3" s="7" t="s">
        <v>3516</v>
      </c>
      <c r="S3" s="7" t="s">
        <v>3517</v>
      </c>
      <c r="T3" s="7" t="s">
        <v>3518</v>
      </c>
      <c r="U3" s="7" t="s">
        <v>54</v>
      </c>
      <c r="V3" s="7" t="s">
        <v>73</v>
      </c>
      <c r="W3" s="7" t="s">
        <v>4</v>
      </c>
      <c r="X3" s="7" t="s">
        <v>306</v>
      </c>
      <c r="Y3" s="7" t="s">
        <v>3110</v>
      </c>
      <c r="Z3" s="7" t="s">
        <v>3110</v>
      </c>
      <c r="AA3" s="7" t="s">
        <v>3110</v>
      </c>
      <c r="AB3" s="1" t="s">
        <v>3110</v>
      </c>
      <c r="AC3" s="8">
        <v>7780</v>
      </c>
      <c r="AD3" s="7" t="s">
        <v>3110</v>
      </c>
      <c r="AE3" s="7" t="s">
        <v>3110</v>
      </c>
      <c r="AF3" s="7" t="s">
        <v>3110</v>
      </c>
      <c r="AG3" s="7" t="s">
        <v>3110</v>
      </c>
      <c r="AH3" s="7" t="s">
        <v>5</v>
      </c>
      <c r="AI3" s="7" t="s">
        <v>6</v>
      </c>
      <c r="AJ3" s="7" t="s">
        <v>73</v>
      </c>
      <c r="AK3" s="1" t="s">
        <v>73</v>
      </c>
      <c r="AL3" s="1" t="s">
        <v>73</v>
      </c>
      <c r="AM3" s="1" t="s">
        <v>3110</v>
      </c>
      <c r="AN3" s="47" t="e">
        <f t="shared" si="1"/>
        <v>#REF!</v>
      </c>
      <c r="AO3" s="7" t="s">
        <v>306</v>
      </c>
      <c r="AP3" s="7" t="s">
        <v>3110</v>
      </c>
      <c r="AQ3" s="7">
        <v>4911</v>
      </c>
      <c r="AR3" s="10"/>
    </row>
    <row r="4" spans="1:44" ht="42" customHeight="1" x14ac:dyDescent="0.3">
      <c r="A4" s="1" t="s">
        <v>0</v>
      </c>
      <c r="B4" s="5" t="e">
        <f t="shared" si="0"/>
        <v>#REF!</v>
      </c>
      <c r="C4" s="52" t="s">
        <v>3625</v>
      </c>
      <c r="D4" s="7" t="s">
        <v>3520</v>
      </c>
      <c r="E4" s="7" t="s">
        <v>53</v>
      </c>
      <c r="F4" s="27">
        <v>8116</v>
      </c>
      <c r="G4" s="7" t="s">
        <v>3519</v>
      </c>
      <c r="H4" s="7"/>
      <c r="I4" s="7" t="s">
        <v>3110</v>
      </c>
      <c r="J4" s="7" t="s">
        <v>3110</v>
      </c>
      <c r="K4" s="7" t="s">
        <v>3110</v>
      </c>
      <c r="L4" s="7" t="s">
        <v>3110</v>
      </c>
      <c r="M4" s="1" t="s">
        <v>3110</v>
      </c>
      <c r="N4" s="7" t="s">
        <v>1</v>
      </c>
      <c r="O4" s="34" t="s">
        <v>3110</v>
      </c>
      <c r="P4" s="1" t="s">
        <v>3110</v>
      </c>
      <c r="Q4" s="7" t="s">
        <v>3110</v>
      </c>
      <c r="R4" s="7" t="s">
        <v>3520</v>
      </c>
      <c r="S4" s="7" t="s">
        <v>3521</v>
      </c>
      <c r="T4" s="7" t="s">
        <v>3518</v>
      </c>
      <c r="U4" s="7" t="s">
        <v>54</v>
      </c>
      <c r="V4" s="7" t="s">
        <v>73</v>
      </c>
      <c r="W4" s="7" t="s">
        <v>4</v>
      </c>
      <c r="X4" s="7" t="s">
        <v>306</v>
      </c>
      <c r="Y4" s="7" t="s">
        <v>3110</v>
      </c>
      <c r="Z4" s="7" t="s">
        <v>3110</v>
      </c>
      <c r="AA4" s="7" t="s">
        <v>3110</v>
      </c>
      <c r="AB4" s="1" t="s">
        <v>3110</v>
      </c>
      <c r="AC4" s="8">
        <v>8116</v>
      </c>
      <c r="AD4" s="7" t="s">
        <v>3110</v>
      </c>
      <c r="AE4" s="7" t="s">
        <v>3110</v>
      </c>
      <c r="AF4" s="7" t="s">
        <v>3110</v>
      </c>
      <c r="AG4" s="7" t="s">
        <v>3110</v>
      </c>
      <c r="AH4" s="7" t="s">
        <v>5</v>
      </c>
      <c r="AI4" s="7" t="s">
        <v>6</v>
      </c>
      <c r="AJ4" s="7" t="s">
        <v>73</v>
      </c>
      <c r="AK4" s="1" t="s">
        <v>73</v>
      </c>
      <c r="AL4" s="1" t="s">
        <v>73</v>
      </c>
      <c r="AM4" s="1" t="s">
        <v>3110</v>
      </c>
      <c r="AN4" s="47" t="e">
        <f t="shared" si="1"/>
        <v>#REF!</v>
      </c>
      <c r="AO4" s="7" t="s">
        <v>306</v>
      </c>
      <c r="AP4" s="7" t="s">
        <v>3110</v>
      </c>
      <c r="AQ4" s="7">
        <v>4911</v>
      </c>
      <c r="AR4" s="10"/>
    </row>
    <row r="5" spans="1:44" ht="42" customHeight="1" x14ac:dyDescent="0.3">
      <c r="A5" s="1" t="s">
        <v>0</v>
      </c>
      <c r="B5" s="5" t="e">
        <f t="shared" si="0"/>
        <v>#REF!</v>
      </c>
      <c r="C5" s="52" t="s">
        <v>3626</v>
      </c>
      <c r="D5" s="7" t="s">
        <v>3523</v>
      </c>
      <c r="E5" s="7" t="s">
        <v>53</v>
      </c>
      <c r="F5" s="27">
        <v>8480</v>
      </c>
      <c r="G5" s="7" t="s">
        <v>3522</v>
      </c>
      <c r="H5" s="7"/>
      <c r="I5" s="7" t="s">
        <v>3110</v>
      </c>
      <c r="J5" s="7" t="s">
        <v>3110</v>
      </c>
      <c r="K5" s="7" t="s">
        <v>3110</v>
      </c>
      <c r="L5" s="7" t="s">
        <v>3110</v>
      </c>
      <c r="M5" s="1" t="s">
        <v>3110</v>
      </c>
      <c r="N5" s="7" t="s">
        <v>1</v>
      </c>
      <c r="O5" s="34" t="s">
        <v>3110</v>
      </c>
      <c r="P5" s="1" t="s">
        <v>3110</v>
      </c>
      <c r="Q5" s="7" t="s">
        <v>3110</v>
      </c>
      <c r="R5" s="7" t="s">
        <v>3523</v>
      </c>
      <c r="S5" s="7" t="s">
        <v>3524</v>
      </c>
      <c r="T5" s="1" t="s">
        <v>3518</v>
      </c>
      <c r="U5" s="7" t="s">
        <v>54</v>
      </c>
      <c r="V5" s="7" t="s">
        <v>73</v>
      </c>
      <c r="W5" s="7" t="s">
        <v>4</v>
      </c>
      <c r="X5" s="7" t="s">
        <v>306</v>
      </c>
      <c r="Y5" s="7" t="s">
        <v>3110</v>
      </c>
      <c r="Z5" s="7" t="s">
        <v>3110</v>
      </c>
      <c r="AA5" s="7" t="s">
        <v>3110</v>
      </c>
      <c r="AB5" s="1" t="s">
        <v>3110</v>
      </c>
      <c r="AC5" s="8">
        <v>8480</v>
      </c>
      <c r="AD5" s="7" t="s">
        <v>3110</v>
      </c>
      <c r="AE5" s="7" t="s">
        <v>3110</v>
      </c>
      <c r="AF5" s="7" t="s">
        <v>3110</v>
      </c>
      <c r="AG5" s="7" t="s">
        <v>3110</v>
      </c>
      <c r="AH5" s="7" t="s">
        <v>5</v>
      </c>
      <c r="AI5" s="7" t="s">
        <v>6</v>
      </c>
      <c r="AJ5" s="7" t="s">
        <v>73</v>
      </c>
      <c r="AK5" s="1" t="s">
        <v>73</v>
      </c>
      <c r="AL5" s="1" t="s">
        <v>73</v>
      </c>
      <c r="AM5" s="1" t="s">
        <v>3110</v>
      </c>
      <c r="AN5" s="47" t="e">
        <f t="shared" si="1"/>
        <v>#REF!</v>
      </c>
      <c r="AO5" s="7" t="s">
        <v>306</v>
      </c>
      <c r="AP5" s="7" t="s">
        <v>3110</v>
      </c>
      <c r="AQ5" s="7">
        <v>4911</v>
      </c>
      <c r="AR5" s="10"/>
    </row>
    <row r="6" spans="1:44" ht="42" customHeight="1" x14ac:dyDescent="0.3">
      <c r="A6" s="1" t="s">
        <v>0</v>
      </c>
      <c r="B6" s="5" t="e">
        <f t="shared" si="0"/>
        <v>#REF!</v>
      </c>
      <c r="C6" s="52" t="s">
        <v>3627</v>
      </c>
      <c r="D6" s="7" t="s">
        <v>3526</v>
      </c>
      <c r="E6" s="7" t="s">
        <v>53</v>
      </c>
      <c r="F6" s="27">
        <v>8816</v>
      </c>
      <c r="G6" s="7" t="s">
        <v>3525</v>
      </c>
      <c r="H6" s="7"/>
      <c r="I6" s="7" t="s">
        <v>3110</v>
      </c>
      <c r="J6" s="7" t="s">
        <v>3110</v>
      </c>
      <c r="K6" s="7" t="s">
        <v>3110</v>
      </c>
      <c r="L6" s="7" t="s">
        <v>3110</v>
      </c>
      <c r="M6" s="1" t="s">
        <v>3110</v>
      </c>
      <c r="N6" s="7" t="s">
        <v>1</v>
      </c>
      <c r="O6" s="34" t="s">
        <v>3110</v>
      </c>
      <c r="P6" s="1" t="s">
        <v>3110</v>
      </c>
      <c r="Q6" s="7" t="s">
        <v>3110</v>
      </c>
      <c r="R6" s="7" t="s">
        <v>3526</v>
      </c>
      <c r="S6" s="7" t="s">
        <v>3527</v>
      </c>
      <c r="T6" s="1" t="s">
        <v>3518</v>
      </c>
      <c r="U6" s="7" t="s">
        <v>54</v>
      </c>
      <c r="V6" s="7" t="s">
        <v>73</v>
      </c>
      <c r="W6" s="7" t="s">
        <v>4</v>
      </c>
      <c r="X6" s="7" t="s">
        <v>306</v>
      </c>
      <c r="Y6" s="7" t="s">
        <v>3110</v>
      </c>
      <c r="Z6" s="7" t="s">
        <v>3110</v>
      </c>
      <c r="AA6" s="7" t="s">
        <v>3110</v>
      </c>
      <c r="AB6" s="1" t="s">
        <v>3110</v>
      </c>
      <c r="AC6" s="8">
        <v>8816</v>
      </c>
      <c r="AD6" s="7" t="s">
        <v>3110</v>
      </c>
      <c r="AE6" s="7" t="s">
        <v>3110</v>
      </c>
      <c r="AF6" s="7" t="s">
        <v>3110</v>
      </c>
      <c r="AG6" s="7" t="s">
        <v>3110</v>
      </c>
      <c r="AH6" s="7" t="s">
        <v>5</v>
      </c>
      <c r="AI6" s="7" t="s">
        <v>6</v>
      </c>
      <c r="AJ6" s="7" t="s">
        <v>73</v>
      </c>
      <c r="AK6" s="1" t="s">
        <v>73</v>
      </c>
      <c r="AL6" s="1" t="s">
        <v>73</v>
      </c>
      <c r="AM6" s="1" t="s">
        <v>3110</v>
      </c>
      <c r="AN6" s="47" t="e">
        <f t="shared" si="1"/>
        <v>#REF!</v>
      </c>
      <c r="AO6" s="7" t="s">
        <v>306</v>
      </c>
      <c r="AP6" s="7" t="s">
        <v>3110</v>
      </c>
      <c r="AQ6" s="7">
        <v>4911</v>
      </c>
      <c r="AR6" s="10"/>
    </row>
    <row r="7" spans="1:44" ht="42" customHeight="1" x14ac:dyDescent="0.3">
      <c r="A7" s="1" t="e">
        <f>Company</f>
        <v>#REF!</v>
      </c>
      <c r="B7" s="5" t="e">
        <f t="shared" si="0"/>
        <v>#REF!</v>
      </c>
      <c r="C7" s="52" t="s">
        <v>4248</v>
      </c>
      <c r="D7" s="7" t="s">
        <v>2457</v>
      </c>
      <c r="E7" s="7" t="s">
        <v>53</v>
      </c>
      <c r="F7" s="27">
        <v>1500</v>
      </c>
      <c r="G7" s="7" t="s">
        <v>3009</v>
      </c>
      <c r="H7" s="7"/>
      <c r="I7" s="7"/>
      <c r="J7" s="7"/>
      <c r="K7" s="7"/>
      <c r="L7" s="7"/>
      <c r="M7" s="1"/>
      <c r="N7" s="7" t="e">
        <f>Currency</f>
        <v>#REF!</v>
      </c>
      <c r="O7" s="24"/>
      <c r="P7" s="1" t="e">
        <f>WeightUOM</f>
        <v>#REF!</v>
      </c>
      <c r="Q7" s="7"/>
      <c r="R7" s="7" t="str">
        <f>Table131114[[#This Row],[Short Description]]</f>
        <v>Parlé ABC 2500</v>
      </c>
      <c r="S7" s="7" t="s">
        <v>2458</v>
      </c>
      <c r="T7" s="1" t="s">
        <v>2459</v>
      </c>
      <c r="U7" s="7" t="s">
        <v>57</v>
      </c>
      <c r="V7" s="7" t="e">
        <f>NotForSale</f>
        <v>#REF!</v>
      </c>
      <c r="W7" s="7" t="e">
        <f>ItemStatus</f>
        <v>#REF!</v>
      </c>
      <c r="X7" s="7" t="s">
        <v>2460</v>
      </c>
      <c r="Y7" s="7"/>
      <c r="Z7" s="7"/>
      <c r="AA7" s="7"/>
      <c r="AB7" s="1"/>
      <c r="AC7" s="8">
        <v>999</v>
      </c>
      <c r="AD7" s="7"/>
      <c r="AE7" s="7"/>
      <c r="AF7" s="7"/>
      <c r="AG7" s="7"/>
      <c r="AH7" s="7" t="e">
        <f>FOB</f>
        <v>#REF!</v>
      </c>
      <c r="AI7" s="7" t="e">
        <f>Freight</f>
        <v>#REF!</v>
      </c>
      <c r="AJ7" s="7" t="e">
        <f>DropShip</f>
        <v>#REF!</v>
      </c>
      <c r="AK7" s="1" t="e">
        <f>EnergyStar</f>
        <v>#REF!</v>
      </c>
      <c r="AL7" s="1" t="s">
        <v>3</v>
      </c>
      <c r="AM7" s="1" t="s">
        <v>76</v>
      </c>
      <c r="AN7" s="47" t="e">
        <f t="shared" si="1"/>
        <v>#REF!</v>
      </c>
      <c r="AO7" s="7" t="str">
        <f>Table131114[[#This Row],[Manufacturer''s Category]]</f>
        <v>Parlé</v>
      </c>
      <c r="AP7" s="7"/>
      <c r="AQ7" s="7" t="e">
        <f>InfoComm_Number</f>
        <v>#REF!</v>
      </c>
      <c r="AR7" s="10"/>
    </row>
    <row r="8" spans="1:44" ht="42" customHeight="1" x14ac:dyDescent="0.3">
      <c r="A8" s="1" t="e">
        <f>Company</f>
        <v>#REF!</v>
      </c>
      <c r="B8" s="5" t="e">
        <f t="shared" si="0"/>
        <v>#REF!</v>
      </c>
      <c r="C8" s="52" t="s">
        <v>4249</v>
      </c>
      <c r="D8" s="7" t="s">
        <v>2995</v>
      </c>
      <c r="E8" s="7" t="s">
        <v>53</v>
      </c>
      <c r="F8" s="27">
        <v>1700</v>
      </c>
      <c r="G8" s="7" t="s">
        <v>2994</v>
      </c>
      <c r="H8" s="7"/>
      <c r="I8" s="7"/>
      <c r="J8" s="7"/>
      <c r="K8" s="7"/>
      <c r="L8" s="7"/>
      <c r="M8" s="1"/>
      <c r="N8" s="7" t="e">
        <f>Currency</f>
        <v>#REF!</v>
      </c>
      <c r="O8" s="34"/>
      <c r="P8" s="1" t="e">
        <f>WeightUOM</f>
        <v>#REF!</v>
      </c>
      <c r="Q8" s="7"/>
      <c r="R8" s="7" t="str">
        <f>Table131114[[#This Row],[Short Description]]</f>
        <v>Parlé ABC 2500a</v>
      </c>
      <c r="S8" s="7" t="s">
        <v>2998</v>
      </c>
      <c r="T8" s="1" t="s">
        <v>2459</v>
      </c>
      <c r="U8" s="7" t="s">
        <v>57</v>
      </c>
      <c r="V8" s="7" t="e">
        <f>NotForSale</f>
        <v>#REF!</v>
      </c>
      <c r="W8" s="7" t="e">
        <f>ItemStatus</f>
        <v>#REF!</v>
      </c>
      <c r="X8" s="7" t="s">
        <v>306</v>
      </c>
      <c r="Y8" s="7"/>
      <c r="Z8" s="7"/>
      <c r="AA8" s="7"/>
      <c r="AB8" s="1"/>
      <c r="AC8" s="8">
        <v>1200</v>
      </c>
      <c r="AD8" s="7"/>
      <c r="AE8" s="7"/>
      <c r="AF8" s="7"/>
      <c r="AG8" s="7"/>
      <c r="AH8" s="7" t="e">
        <f>FOB</f>
        <v>#REF!</v>
      </c>
      <c r="AI8" s="7" t="e">
        <f>Freight</f>
        <v>#REF!</v>
      </c>
      <c r="AJ8" s="7" t="e">
        <f>DropShip</f>
        <v>#REF!</v>
      </c>
      <c r="AK8" s="1" t="e">
        <f>EnergyStar</f>
        <v>#REF!</v>
      </c>
      <c r="AL8" s="1" t="s">
        <v>3</v>
      </c>
      <c r="AM8" s="1" t="s">
        <v>76</v>
      </c>
      <c r="AN8" s="47" t="e">
        <f t="shared" si="1"/>
        <v>#REF!</v>
      </c>
      <c r="AO8" s="7" t="str">
        <f>Table131114[[#This Row],[Manufacturer''s Category]]</f>
        <v>Biamp</v>
      </c>
      <c r="AP8" s="7"/>
      <c r="AQ8" s="7" t="e">
        <f>InfoComm_Number</f>
        <v>#REF!</v>
      </c>
      <c r="AR8" s="10"/>
    </row>
    <row r="9" spans="1:44" ht="42" customHeight="1" x14ac:dyDescent="0.3">
      <c r="A9" s="1" t="e">
        <f>Company</f>
        <v>#REF!</v>
      </c>
      <c r="B9" s="5" t="e">
        <f t="shared" si="0"/>
        <v>#REF!</v>
      </c>
      <c r="C9" s="52" t="s">
        <v>4250</v>
      </c>
      <c r="D9" s="7" t="s">
        <v>3302</v>
      </c>
      <c r="E9" s="7" t="s">
        <v>53</v>
      </c>
      <c r="F9" s="27">
        <v>2500</v>
      </c>
      <c r="G9" s="7" t="s">
        <v>3305</v>
      </c>
      <c r="H9" s="7"/>
      <c r="I9" s="7" t="s">
        <v>3110</v>
      </c>
      <c r="J9" s="7" t="s">
        <v>3110</v>
      </c>
      <c r="K9" s="7" t="s">
        <v>3110</v>
      </c>
      <c r="L9" s="7" t="s">
        <v>3110</v>
      </c>
      <c r="M9" s="1" t="s">
        <v>3110</v>
      </c>
      <c r="N9" s="7" t="s">
        <v>1</v>
      </c>
      <c r="O9" s="34"/>
      <c r="P9" s="1" t="s">
        <v>2</v>
      </c>
      <c r="Q9" s="7" t="s">
        <v>3110</v>
      </c>
      <c r="R9" s="7" t="s">
        <v>3265</v>
      </c>
      <c r="S9" s="7" t="s">
        <v>3409</v>
      </c>
      <c r="T9" s="1" t="s">
        <v>3266</v>
      </c>
      <c r="U9" s="7" t="s">
        <v>54</v>
      </c>
      <c r="V9" s="7" t="s">
        <v>73</v>
      </c>
      <c r="W9" s="7" t="s">
        <v>4</v>
      </c>
      <c r="X9" s="7" t="s">
        <v>2460</v>
      </c>
      <c r="Y9" s="7" t="s">
        <v>3110</v>
      </c>
      <c r="Z9" s="7" t="s">
        <v>3110</v>
      </c>
      <c r="AA9" s="7" t="s">
        <v>3110</v>
      </c>
      <c r="AB9" s="1" t="s">
        <v>3110</v>
      </c>
      <c r="AC9" s="8">
        <v>1600</v>
      </c>
      <c r="AD9" s="7" t="s">
        <v>3110</v>
      </c>
      <c r="AE9" s="7" t="s">
        <v>3110</v>
      </c>
      <c r="AF9" s="7" t="s">
        <v>3110</v>
      </c>
      <c r="AG9" s="7" t="s">
        <v>3110</v>
      </c>
      <c r="AH9" s="7" t="s">
        <v>5</v>
      </c>
      <c r="AI9" s="7" t="s">
        <v>6</v>
      </c>
      <c r="AJ9" s="7" t="s">
        <v>73</v>
      </c>
      <c r="AK9" s="1" t="s">
        <v>73</v>
      </c>
      <c r="AL9" s="1" t="s">
        <v>54</v>
      </c>
      <c r="AM9" s="1" t="s">
        <v>151</v>
      </c>
      <c r="AN9" s="47" t="e">
        <f t="shared" si="1"/>
        <v>#REF!</v>
      </c>
      <c r="AO9" s="7" t="s">
        <v>3267</v>
      </c>
      <c r="AP9" s="7" t="s">
        <v>3110</v>
      </c>
      <c r="AQ9" s="7">
        <v>4911</v>
      </c>
      <c r="AR9" s="10"/>
    </row>
    <row r="10" spans="1:44" ht="42" customHeight="1" x14ac:dyDescent="0.3">
      <c r="A10" s="1" t="s">
        <v>0</v>
      </c>
      <c r="B10" s="5" t="e">
        <f t="shared" si="0"/>
        <v>#REF!</v>
      </c>
      <c r="C10" s="52" t="s">
        <v>4251</v>
      </c>
      <c r="D10" s="7" t="s">
        <v>3425</v>
      </c>
      <c r="E10" s="7" t="s">
        <v>53</v>
      </c>
      <c r="F10" s="27">
        <v>2700</v>
      </c>
      <c r="G10" s="7" t="s">
        <v>3424</v>
      </c>
      <c r="H10" s="7"/>
      <c r="I10" s="7" t="s">
        <v>3110</v>
      </c>
      <c r="J10" s="7" t="s">
        <v>3110</v>
      </c>
      <c r="K10" s="7" t="s">
        <v>3110</v>
      </c>
      <c r="L10" s="7" t="s">
        <v>3110</v>
      </c>
      <c r="M10" s="1" t="s">
        <v>3110</v>
      </c>
      <c r="N10" s="7" t="s">
        <v>1</v>
      </c>
      <c r="O10" s="34" t="s">
        <v>3426</v>
      </c>
      <c r="P10" s="1" t="s">
        <v>2</v>
      </c>
      <c r="Q10" s="7" t="s">
        <v>3110</v>
      </c>
      <c r="R10" s="7" t="s">
        <v>3425</v>
      </c>
      <c r="S10" s="7" t="s">
        <v>3427</v>
      </c>
      <c r="T10" s="1" t="s">
        <v>3266</v>
      </c>
      <c r="U10" s="7" t="s">
        <v>54</v>
      </c>
      <c r="V10" s="7" t="s">
        <v>73</v>
      </c>
      <c r="W10" s="7" t="s">
        <v>4</v>
      </c>
      <c r="X10" s="7" t="s">
        <v>3267</v>
      </c>
      <c r="Y10" s="7" t="s">
        <v>3110</v>
      </c>
      <c r="Z10" s="7" t="s">
        <v>3110</v>
      </c>
      <c r="AA10" s="7" t="s">
        <v>3110</v>
      </c>
      <c r="AB10" s="1" t="s">
        <v>3110</v>
      </c>
      <c r="AC10" s="8">
        <v>1700</v>
      </c>
      <c r="AD10" s="7" t="s">
        <v>3110</v>
      </c>
      <c r="AE10" s="7" t="s">
        <v>3110</v>
      </c>
      <c r="AF10" s="7" t="s">
        <v>3110</v>
      </c>
      <c r="AG10" s="7" t="s">
        <v>3110</v>
      </c>
      <c r="AH10" s="7" t="s">
        <v>5</v>
      </c>
      <c r="AI10" s="7" t="s">
        <v>6</v>
      </c>
      <c r="AJ10" s="7" t="s">
        <v>73</v>
      </c>
      <c r="AK10" s="1" t="s">
        <v>73</v>
      </c>
      <c r="AL10" s="1" t="s">
        <v>54</v>
      </c>
      <c r="AM10" s="1" t="s">
        <v>151</v>
      </c>
      <c r="AN10" s="47" t="e">
        <f t="shared" si="1"/>
        <v>#REF!</v>
      </c>
      <c r="AO10" s="7" t="s">
        <v>3267</v>
      </c>
      <c r="AP10" s="7" t="s">
        <v>3110</v>
      </c>
      <c r="AQ10" s="7">
        <v>4911</v>
      </c>
      <c r="AR10" s="10"/>
    </row>
    <row r="11" spans="1:44" ht="42" customHeight="1" x14ac:dyDescent="0.3">
      <c r="A11" s="1" t="s">
        <v>0</v>
      </c>
      <c r="B11" s="5" t="e">
        <f t="shared" si="0"/>
        <v>#REF!</v>
      </c>
      <c r="C11" s="52" t="s">
        <v>4252</v>
      </c>
      <c r="D11" s="7" t="s">
        <v>3099</v>
      </c>
      <c r="E11" s="7" t="s">
        <v>53</v>
      </c>
      <c r="F11" s="27">
        <v>500</v>
      </c>
      <c r="G11" s="7" t="s">
        <v>3098</v>
      </c>
      <c r="H11" s="7"/>
      <c r="I11" s="7"/>
      <c r="J11" s="7"/>
      <c r="K11" s="7"/>
      <c r="L11" s="7"/>
      <c r="M11" s="1" t="s">
        <v>54</v>
      </c>
      <c r="N11" s="7" t="s">
        <v>1</v>
      </c>
      <c r="O11" s="34">
        <v>1.54</v>
      </c>
      <c r="P11" s="1" t="s">
        <v>2</v>
      </c>
      <c r="Q11" s="7"/>
      <c r="R11" s="7" t="s">
        <v>3099</v>
      </c>
      <c r="S11" s="7" t="s">
        <v>3100</v>
      </c>
      <c r="T11" s="1" t="s">
        <v>3030</v>
      </c>
      <c r="U11" s="7" t="s">
        <v>54</v>
      </c>
      <c r="V11" s="7" t="s">
        <v>73</v>
      </c>
      <c r="W11" s="7" t="s">
        <v>4</v>
      </c>
      <c r="X11" s="7" t="s">
        <v>3030</v>
      </c>
      <c r="Y11" s="7"/>
      <c r="Z11" s="7"/>
      <c r="AA11" s="7"/>
      <c r="AB11" s="1"/>
      <c r="AC11" s="8">
        <v>500</v>
      </c>
      <c r="AD11" s="7"/>
      <c r="AE11" s="7"/>
      <c r="AF11" s="7"/>
      <c r="AG11" s="7"/>
      <c r="AH11" s="7" t="s">
        <v>5</v>
      </c>
      <c r="AI11" s="7" t="s">
        <v>6</v>
      </c>
      <c r="AJ11" s="7" t="s">
        <v>73</v>
      </c>
      <c r="AK11" s="1"/>
      <c r="AL11" s="1" t="s">
        <v>54</v>
      </c>
      <c r="AM11" s="1" t="s">
        <v>151</v>
      </c>
      <c r="AN11" s="47" t="e">
        <f t="shared" si="1"/>
        <v>#REF!</v>
      </c>
      <c r="AO11" s="7" t="s">
        <v>306</v>
      </c>
      <c r="AP11" s="7"/>
      <c r="AQ11" s="7">
        <v>4911</v>
      </c>
      <c r="AR11" s="10"/>
    </row>
    <row r="12" spans="1:44" ht="42" customHeight="1" x14ac:dyDescent="0.3">
      <c r="A12" s="1" t="e">
        <f>Company</f>
        <v>#REF!</v>
      </c>
      <c r="B12" s="5" t="e">
        <f t="shared" si="0"/>
        <v>#REF!</v>
      </c>
      <c r="C12" s="52" t="s">
        <v>4253</v>
      </c>
      <c r="D12" s="7" t="s">
        <v>2462</v>
      </c>
      <c r="E12" s="7" t="s">
        <v>53</v>
      </c>
      <c r="F12" s="27">
        <v>360</v>
      </c>
      <c r="G12" s="7" t="s">
        <v>2461</v>
      </c>
      <c r="H12" s="7"/>
      <c r="I12" s="7"/>
      <c r="J12" s="7"/>
      <c r="K12" s="7"/>
      <c r="L12" s="7"/>
      <c r="M12" s="1"/>
      <c r="N12" s="7" t="e">
        <f>Currency</f>
        <v>#REF!</v>
      </c>
      <c r="O12" s="24"/>
      <c r="P12" s="1" t="e">
        <f>WeightUOM</f>
        <v>#REF!</v>
      </c>
      <c r="Q12" s="7"/>
      <c r="R12" s="7" t="str">
        <f>Table131114[[#This Row],[Short Description]]</f>
        <v>Parlé PMA 2000-DM</v>
      </c>
      <c r="S12" s="7" t="s">
        <v>2463</v>
      </c>
      <c r="T12" s="1" t="s">
        <v>2464</v>
      </c>
      <c r="U12" s="7" t="s">
        <v>3</v>
      </c>
      <c r="V12" s="7" t="e">
        <f>NotForSale</f>
        <v>#REF!</v>
      </c>
      <c r="W12" s="7" t="e">
        <f>ItemStatus</f>
        <v>#REF!</v>
      </c>
      <c r="X12" s="7" t="s">
        <v>2460</v>
      </c>
      <c r="Y12" s="7"/>
      <c r="Z12" s="7"/>
      <c r="AA12" s="7"/>
      <c r="AB12" s="1"/>
      <c r="AC12" s="8">
        <v>225</v>
      </c>
      <c r="AD12" s="7"/>
      <c r="AE12" s="7"/>
      <c r="AF12" s="7"/>
      <c r="AG12" s="7"/>
      <c r="AH12" s="7" t="e">
        <f>FOB</f>
        <v>#REF!</v>
      </c>
      <c r="AI12" s="7" t="e">
        <f>Freight</f>
        <v>#REF!</v>
      </c>
      <c r="AJ12" s="7" t="e">
        <f>DropShip</f>
        <v>#REF!</v>
      </c>
      <c r="AK12" s="1" t="e">
        <f>EnergyStar</f>
        <v>#REF!</v>
      </c>
      <c r="AL12" s="1" t="s">
        <v>3</v>
      </c>
      <c r="AM12" s="1" t="s">
        <v>76</v>
      </c>
      <c r="AN12" s="47" t="e">
        <f t="shared" si="1"/>
        <v>#REF!</v>
      </c>
      <c r="AO12" s="7" t="str">
        <f>Table131114[[#This Row],[Manufacturer''s Category]]</f>
        <v>Parlé</v>
      </c>
      <c r="AP12" s="7"/>
      <c r="AQ12" s="7" t="e">
        <f>InfoComm_Number</f>
        <v>#REF!</v>
      </c>
      <c r="AR12" s="10"/>
    </row>
    <row r="13" spans="1:44" ht="42" customHeight="1" x14ac:dyDescent="0.3">
      <c r="A13" s="1" t="s">
        <v>0</v>
      </c>
      <c r="B13" s="5" t="e">
        <f t="shared" si="0"/>
        <v>#REF!</v>
      </c>
      <c r="C13" s="52" t="s">
        <v>4254</v>
      </c>
      <c r="D13" s="7" t="s">
        <v>3429</v>
      </c>
      <c r="E13" s="7" t="s">
        <v>53</v>
      </c>
      <c r="F13" s="27">
        <v>200</v>
      </c>
      <c r="G13" s="7" t="s">
        <v>3428</v>
      </c>
      <c r="H13" s="7"/>
      <c r="I13" s="7" t="s">
        <v>3110</v>
      </c>
      <c r="J13" s="7" t="s">
        <v>3110</v>
      </c>
      <c r="K13" s="7" t="s">
        <v>3110</v>
      </c>
      <c r="L13" s="7" t="s">
        <v>3110</v>
      </c>
      <c r="M13" s="1" t="s">
        <v>3110</v>
      </c>
      <c r="N13" s="7" t="s">
        <v>1</v>
      </c>
      <c r="O13" s="34" t="s">
        <v>3430</v>
      </c>
      <c r="P13" s="1" t="s">
        <v>2</v>
      </c>
      <c r="Q13" s="7" t="s">
        <v>3110</v>
      </c>
      <c r="R13" s="7" t="s">
        <v>3429</v>
      </c>
      <c r="S13" s="7" t="s">
        <v>3431</v>
      </c>
      <c r="T13" s="7" t="s">
        <v>3030</v>
      </c>
      <c r="U13" s="7" t="s">
        <v>73</v>
      </c>
      <c r="V13" s="7" t="s">
        <v>73</v>
      </c>
      <c r="W13" s="7" t="s">
        <v>4</v>
      </c>
      <c r="X13" s="7" t="s">
        <v>3267</v>
      </c>
      <c r="Y13" s="7" t="s">
        <v>3110</v>
      </c>
      <c r="Z13" s="7" t="s">
        <v>3110</v>
      </c>
      <c r="AA13" s="7" t="s">
        <v>3110</v>
      </c>
      <c r="AB13" s="7" t="s">
        <v>3110</v>
      </c>
      <c r="AC13" s="8">
        <f>Table131114[[#This Row],[US MSRP]]</f>
        <v>200</v>
      </c>
      <c r="AD13" s="7" t="s">
        <v>3110</v>
      </c>
      <c r="AE13" s="7" t="s">
        <v>3110</v>
      </c>
      <c r="AF13" s="7" t="s">
        <v>3110</v>
      </c>
      <c r="AG13" s="7" t="s">
        <v>3110</v>
      </c>
      <c r="AH13" s="7" t="s">
        <v>5</v>
      </c>
      <c r="AI13" s="7" t="s">
        <v>6</v>
      </c>
      <c r="AJ13" s="7" t="s">
        <v>73</v>
      </c>
      <c r="AK13" s="1" t="s">
        <v>73</v>
      </c>
      <c r="AL13" s="1" t="s">
        <v>54</v>
      </c>
      <c r="AM13" s="1" t="s">
        <v>151</v>
      </c>
      <c r="AN13" s="47" t="e">
        <f t="shared" si="1"/>
        <v>#REF!</v>
      </c>
      <c r="AO13" s="7" t="s">
        <v>3267</v>
      </c>
      <c r="AP13" s="7" t="s">
        <v>3110</v>
      </c>
      <c r="AQ13" s="7">
        <v>4911</v>
      </c>
      <c r="AR13" s="10"/>
    </row>
    <row r="14" spans="1:44" ht="42" customHeight="1" x14ac:dyDescent="0.3">
      <c r="A14" s="1" t="e">
        <f t="shared" ref="A14:A32" si="2">Company</f>
        <v>#REF!</v>
      </c>
      <c r="B14" s="5" t="e">
        <f t="shared" si="0"/>
        <v>#REF!</v>
      </c>
      <c r="C14" s="52" t="s">
        <v>4255</v>
      </c>
      <c r="D14" s="7" t="s">
        <v>2466</v>
      </c>
      <c r="E14" s="7" t="s">
        <v>53</v>
      </c>
      <c r="F14" s="27">
        <v>150</v>
      </c>
      <c r="G14" s="7" t="s">
        <v>2465</v>
      </c>
      <c r="H14" s="7"/>
      <c r="I14" s="7"/>
      <c r="J14" s="7"/>
      <c r="K14" s="7"/>
      <c r="L14" s="7"/>
      <c r="M14" s="1"/>
      <c r="N14" s="7" t="e">
        <f t="shared" ref="N14:N32" si="3">Currency</f>
        <v>#REF!</v>
      </c>
      <c r="O14" s="24"/>
      <c r="P14" s="1" t="e">
        <f t="shared" ref="P14:P32" si="4">WeightUOM</f>
        <v>#REF!</v>
      </c>
      <c r="Q14" s="7"/>
      <c r="R14" s="7" t="str">
        <f>Table131114[[#This Row],[Short Description]]</f>
        <v>Parlé PS-12-60</v>
      </c>
      <c r="S14" s="7" t="s">
        <v>2467</v>
      </c>
      <c r="T14" s="7" t="s">
        <v>2464</v>
      </c>
      <c r="U14" s="7" t="s">
        <v>3</v>
      </c>
      <c r="V14" s="7" t="e">
        <f t="shared" ref="V14:V32" si="5">NotForSale</f>
        <v>#REF!</v>
      </c>
      <c r="W14" s="7" t="e">
        <f t="shared" ref="W14:W32" si="6">ItemStatus</f>
        <v>#REF!</v>
      </c>
      <c r="X14" s="7" t="s">
        <v>2460</v>
      </c>
      <c r="Y14" s="7"/>
      <c r="Z14" s="7"/>
      <c r="AA14" s="7"/>
      <c r="AB14" s="7"/>
      <c r="AC14" s="8">
        <f>Table131114[[#This Row],[US MSRP]]</f>
        <v>150</v>
      </c>
      <c r="AD14" s="7"/>
      <c r="AE14" s="7"/>
      <c r="AF14" s="7"/>
      <c r="AG14" s="7"/>
      <c r="AH14" s="7" t="e">
        <f t="shared" ref="AH14:AH32" si="7">FOB</f>
        <v>#REF!</v>
      </c>
      <c r="AI14" s="7" t="e">
        <f t="shared" ref="AI14:AI32" si="8">Freight</f>
        <v>#REF!</v>
      </c>
      <c r="AJ14" s="7" t="e">
        <f t="shared" ref="AJ14:AJ32" si="9">DropShip</f>
        <v>#REF!</v>
      </c>
      <c r="AK14" s="1" t="e">
        <f t="shared" ref="AK14:AK32" si="10">EnergyStar</f>
        <v>#REF!</v>
      </c>
      <c r="AL14" s="1" t="s">
        <v>3</v>
      </c>
      <c r="AM14" s="1" t="s">
        <v>76</v>
      </c>
      <c r="AN14" s="47" t="e">
        <f t="shared" si="1"/>
        <v>#REF!</v>
      </c>
      <c r="AO14" s="7" t="str">
        <f>Table131114[[#This Row],[Manufacturer''s Category]]</f>
        <v>Parlé</v>
      </c>
      <c r="AP14" s="7"/>
      <c r="AQ14" s="7" t="e">
        <f t="shared" ref="AQ14:AQ32" si="11">InfoComm_Number</f>
        <v>#REF!</v>
      </c>
      <c r="AR14" s="10"/>
    </row>
    <row r="15" spans="1:44" ht="42" customHeight="1" x14ac:dyDescent="0.3">
      <c r="A15" s="1" t="e">
        <f t="shared" si="2"/>
        <v>#REF!</v>
      </c>
      <c r="B15" s="5" t="e">
        <f t="shared" si="0"/>
        <v>#REF!</v>
      </c>
      <c r="C15" s="52" t="s">
        <v>4256</v>
      </c>
      <c r="D15" s="7" t="s">
        <v>2469</v>
      </c>
      <c r="E15" s="7" t="s">
        <v>53</v>
      </c>
      <c r="F15" s="27">
        <v>660</v>
      </c>
      <c r="G15" s="7" t="s">
        <v>2468</v>
      </c>
      <c r="H15" s="7"/>
      <c r="I15" s="7"/>
      <c r="J15" s="7"/>
      <c r="K15" s="7"/>
      <c r="L15" s="7"/>
      <c r="M15" s="1"/>
      <c r="N15" s="7" t="e">
        <f t="shared" si="3"/>
        <v>#REF!</v>
      </c>
      <c r="O15" s="24"/>
      <c r="P15" s="1" t="e">
        <f t="shared" si="4"/>
        <v>#REF!</v>
      </c>
      <c r="Q15" s="7"/>
      <c r="R15" s="7" t="str">
        <f>Table131114[[#This Row],[Short Description]]</f>
        <v>Parlé SBC 2</v>
      </c>
      <c r="S15" s="7" t="s">
        <v>2470</v>
      </c>
      <c r="T15" s="7" t="s">
        <v>2459</v>
      </c>
      <c r="U15" s="7" t="s">
        <v>57</v>
      </c>
      <c r="V15" s="7" t="e">
        <f t="shared" si="5"/>
        <v>#REF!</v>
      </c>
      <c r="W15" s="7" t="e">
        <f t="shared" si="6"/>
        <v>#REF!</v>
      </c>
      <c r="X15" s="7" t="s">
        <v>2460</v>
      </c>
      <c r="Y15" s="7"/>
      <c r="Z15" s="7"/>
      <c r="AA15" s="7"/>
      <c r="AB15" s="7"/>
      <c r="AC15" s="8">
        <f>Table131114[[#This Row],[US MSRP]]</f>
        <v>660</v>
      </c>
      <c r="AD15" s="7"/>
      <c r="AE15" s="7"/>
      <c r="AF15" s="7"/>
      <c r="AG15" s="7"/>
      <c r="AH15" s="7" t="e">
        <f t="shared" si="7"/>
        <v>#REF!</v>
      </c>
      <c r="AI15" s="7" t="e">
        <f t="shared" si="8"/>
        <v>#REF!</v>
      </c>
      <c r="AJ15" s="7" t="e">
        <f t="shared" si="9"/>
        <v>#REF!</v>
      </c>
      <c r="AK15" s="1" t="e">
        <f t="shared" si="10"/>
        <v>#REF!</v>
      </c>
      <c r="AL15" s="1" t="s">
        <v>3</v>
      </c>
      <c r="AM15" s="1" t="s">
        <v>76</v>
      </c>
      <c r="AN15" s="47" t="e">
        <f t="shared" si="1"/>
        <v>#REF!</v>
      </c>
      <c r="AO15" s="7" t="str">
        <f>Table131114[[#This Row],[Manufacturer''s Category]]</f>
        <v>Parlé</v>
      </c>
      <c r="AP15" s="7"/>
      <c r="AQ15" s="7" t="e">
        <f t="shared" si="11"/>
        <v>#REF!</v>
      </c>
      <c r="AR15" s="10"/>
    </row>
    <row r="16" spans="1:44" ht="42" customHeight="1" x14ac:dyDescent="0.3">
      <c r="A16" s="1" t="e">
        <f t="shared" si="2"/>
        <v>#REF!</v>
      </c>
      <c r="B16" s="5" t="e">
        <f t="shared" si="0"/>
        <v>#REF!</v>
      </c>
      <c r="C16" s="15" t="s">
        <v>4257</v>
      </c>
      <c r="D16" s="7" t="s">
        <v>2472</v>
      </c>
      <c r="E16" s="7" t="s">
        <v>53</v>
      </c>
      <c r="F16" s="27">
        <v>1982</v>
      </c>
      <c r="G16" s="7" t="s">
        <v>2471</v>
      </c>
      <c r="H16" s="7"/>
      <c r="I16" s="7"/>
      <c r="J16" s="7"/>
      <c r="K16" s="7"/>
      <c r="L16" s="7"/>
      <c r="M16" s="1" t="s">
        <v>54</v>
      </c>
      <c r="N16" s="7" t="e">
        <f t="shared" si="3"/>
        <v>#REF!</v>
      </c>
      <c r="O16" s="24">
        <v>1.26</v>
      </c>
      <c r="P16" s="1" t="e">
        <f t="shared" si="4"/>
        <v>#REF!</v>
      </c>
      <c r="Q16" s="7"/>
      <c r="R16" s="7" t="str">
        <f>Table131114[[#This Row],[Short Description]]</f>
        <v>Parlé TCM-1 Black</v>
      </c>
      <c r="S16" s="7" t="s">
        <v>2473</v>
      </c>
      <c r="T16" s="7" t="s">
        <v>2474</v>
      </c>
      <c r="U16" s="7" t="s">
        <v>57</v>
      </c>
      <c r="V16" s="7" t="e">
        <f t="shared" si="5"/>
        <v>#REF!</v>
      </c>
      <c r="W16" s="7" t="e">
        <f t="shared" si="6"/>
        <v>#REF!</v>
      </c>
      <c r="X16" s="7" t="s">
        <v>2460</v>
      </c>
      <c r="Y16" s="7"/>
      <c r="Z16" s="7"/>
      <c r="AA16" s="7" t="s">
        <v>59</v>
      </c>
      <c r="AB16" s="1" t="s">
        <v>60</v>
      </c>
      <c r="AC16" s="46">
        <f>Table131114[[#This Row],[US MSRP]]</f>
        <v>1982</v>
      </c>
      <c r="AD16" s="7"/>
      <c r="AE16" s="7"/>
      <c r="AF16" s="7"/>
      <c r="AG16" s="7"/>
      <c r="AH16" s="7" t="e">
        <f t="shared" si="7"/>
        <v>#REF!</v>
      </c>
      <c r="AI16" s="7" t="e">
        <f t="shared" si="8"/>
        <v>#REF!</v>
      </c>
      <c r="AJ16" s="7" t="e">
        <f t="shared" si="9"/>
        <v>#REF!</v>
      </c>
      <c r="AK16" s="1" t="e">
        <f t="shared" si="10"/>
        <v>#REF!</v>
      </c>
      <c r="AL16" s="1" t="s">
        <v>54</v>
      </c>
      <c r="AM16" s="1" t="s">
        <v>61</v>
      </c>
      <c r="AN16" s="47" t="e">
        <f t="shared" si="1"/>
        <v>#REF!</v>
      </c>
      <c r="AO16" s="7" t="str">
        <f>Table131114[[#This Row],[Manufacturer''s Category]]</f>
        <v>Parlé</v>
      </c>
      <c r="AP16" s="7"/>
      <c r="AQ16" s="7" t="e">
        <f t="shared" si="11"/>
        <v>#REF!</v>
      </c>
      <c r="AR16" s="10"/>
    </row>
    <row r="17" spans="1:44" ht="42" customHeight="1" x14ac:dyDescent="0.3">
      <c r="A17" s="1" t="e">
        <f t="shared" si="2"/>
        <v>#REF!</v>
      </c>
      <c r="B17" s="5" t="e">
        <f t="shared" si="0"/>
        <v>#REF!</v>
      </c>
      <c r="C17" s="21" t="s">
        <v>4258</v>
      </c>
      <c r="D17" s="12" t="s">
        <v>2476</v>
      </c>
      <c r="E17" s="12" t="s">
        <v>53</v>
      </c>
      <c r="F17" s="38">
        <v>1982</v>
      </c>
      <c r="G17" s="12" t="s">
        <v>2475</v>
      </c>
      <c r="H17" s="12"/>
      <c r="I17" s="12"/>
      <c r="J17" s="12"/>
      <c r="K17" s="12"/>
      <c r="L17" s="12"/>
      <c r="M17" s="1" t="s">
        <v>54</v>
      </c>
      <c r="N17" s="7" t="e">
        <f t="shared" si="3"/>
        <v>#REF!</v>
      </c>
      <c r="O17" s="25">
        <v>1.26</v>
      </c>
      <c r="P17" s="1" t="e">
        <f t="shared" si="4"/>
        <v>#REF!</v>
      </c>
      <c r="Q17" s="12"/>
      <c r="R17" s="7" t="str">
        <f>Table131114[[#This Row],[Short Description]]</f>
        <v>Parlé TCM-1 White</v>
      </c>
      <c r="S17" s="12" t="s">
        <v>2477</v>
      </c>
      <c r="T17" s="12" t="s">
        <v>2474</v>
      </c>
      <c r="U17" s="12" t="s">
        <v>57</v>
      </c>
      <c r="V17" s="7" t="e">
        <f t="shared" si="5"/>
        <v>#REF!</v>
      </c>
      <c r="W17" s="7" t="e">
        <f t="shared" si="6"/>
        <v>#REF!</v>
      </c>
      <c r="X17" s="7" t="s">
        <v>2460</v>
      </c>
      <c r="Y17" s="12"/>
      <c r="Z17" s="12"/>
      <c r="AA17" s="12" t="s">
        <v>59</v>
      </c>
      <c r="AB17" s="1" t="s">
        <v>60</v>
      </c>
      <c r="AC17" s="68">
        <f>Table131114[[#This Row],[US MSRP]]</f>
        <v>1982</v>
      </c>
      <c r="AD17" s="12"/>
      <c r="AE17" s="12"/>
      <c r="AF17" s="12"/>
      <c r="AG17" s="12"/>
      <c r="AH17" s="7" t="e">
        <f t="shared" si="7"/>
        <v>#REF!</v>
      </c>
      <c r="AI17" s="7" t="e">
        <f t="shared" si="8"/>
        <v>#REF!</v>
      </c>
      <c r="AJ17" s="7" t="e">
        <f t="shared" si="9"/>
        <v>#REF!</v>
      </c>
      <c r="AK17" s="1" t="e">
        <f t="shared" si="10"/>
        <v>#REF!</v>
      </c>
      <c r="AL17" s="1" t="s">
        <v>54</v>
      </c>
      <c r="AM17" s="1" t="s">
        <v>61</v>
      </c>
      <c r="AN17" s="47" t="e">
        <f t="shared" si="1"/>
        <v>#REF!</v>
      </c>
      <c r="AO17" s="7" t="str">
        <f>Table131114[[#This Row],[Manufacturer''s Category]]</f>
        <v>Parlé</v>
      </c>
      <c r="AP17" s="12"/>
      <c r="AQ17" s="7" t="e">
        <f t="shared" si="11"/>
        <v>#REF!</v>
      </c>
      <c r="AR17" s="14"/>
    </row>
    <row r="18" spans="1:44" ht="42" customHeight="1" x14ac:dyDescent="0.3">
      <c r="A18" s="1" t="e">
        <f t="shared" si="2"/>
        <v>#REF!</v>
      </c>
      <c r="B18" s="5" t="e">
        <f t="shared" si="0"/>
        <v>#REF!</v>
      </c>
      <c r="C18" s="33" t="s">
        <v>4259</v>
      </c>
      <c r="D18" s="1" t="s">
        <v>2479</v>
      </c>
      <c r="E18" s="1" t="s">
        <v>53</v>
      </c>
      <c r="F18" s="31">
        <v>2420</v>
      </c>
      <c r="G18" s="1" t="s">
        <v>2478</v>
      </c>
      <c r="H18" s="1"/>
      <c r="I18" s="1"/>
      <c r="J18" s="1"/>
      <c r="K18" s="1"/>
      <c r="L18" s="1"/>
      <c r="M18" s="1" t="s">
        <v>54</v>
      </c>
      <c r="N18" s="7" t="e">
        <f t="shared" si="3"/>
        <v>#REF!</v>
      </c>
      <c r="O18" s="25">
        <v>1.26</v>
      </c>
      <c r="P18" s="1" t="e">
        <f t="shared" si="4"/>
        <v>#REF!</v>
      </c>
      <c r="Q18" s="1"/>
      <c r="R18" s="7" t="str">
        <f>Table131114[[#This Row],[Short Description]]</f>
        <v>Parlé TCM-1A Black</v>
      </c>
      <c r="S18" s="1" t="s">
        <v>2480</v>
      </c>
      <c r="T18" s="1" t="s">
        <v>2474</v>
      </c>
      <c r="U18" s="12" t="s">
        <v>57</v>
      </c>
      <c r="V18" s="7" t="e">
        <f t="shared" si="5"/>
        <v>#REF!</v>
      </c>
      <c r="W18" s="7" t="e">
        <f t="shared" si="6"/>
        <v>#REF!</v>
      </c>
      <c r="X18" s="7" t="s">
        <v>2460</v>
      </c>
      <c r="Y18" s="1"/>
      <c r="Z18" s="1"/>
      <c r="AA18" s="1" t="s">
        <v>59</v>
      </c>
      <c r="AB18" s="1" t="s">
        <v>60</v>
      </c>
      <c r="AC18" s="71">
        <f>Table131114[[#This Row],[US MSRP]]</f>
        <v>2420</v>
      </c>
      <c r="AD18" s="1"/>
      <c r="AE18" s="1"/>
      <c r="AF18" s="1"/>
      <c r="AG18" s="1"/>
      <c r="AH18" s="7" t="e">
        <f t="shared" si="7"/>
        <v>#REF!</v>
      </c>
      <c r="AI18" s="7" t="e">
        <f t="shared" si="8"/>
        <v>#REF!</v>
      </c>
      <c r="AJ18" s="7" t="e">
        <f t="shared" si="9"/>
        <v>#REF!</v>
      </c>
      <c r="AK18" s="1" t="e">
        <f t="shared" si="10"/>
        <v>#REF!</v>
      </c>
      <c r="AL18" s="1" t="s">
        <v>54</v>
      </c>
      <c r="AM18" s="1" t="s">
        <v>61</v>
      </c>
      <c r="AN18" s="47" t="e">
        <f t="shared" si="1"/>
        <v>#REF!</v>
      </c>
      <c r="AO18" s="7" t="str">
        <f>Table131114[[#This Row],[Manufacturer''s Category]]</f>
        <v>Parlé</v>
      </c>
      <c r="AP18" s="12"/>
      <c r="AQ18" s="7" t="e">
        <f t="shared" si="11"/>
        <v>#REF!</v>
      </c>
      <c r="AR18" s="1"/>
    </row>
    <row r="19" spans="1:44" ht="42" customHeight="1" x14ac:dyDescent="0.3">
      <c r="A19" s="1" t="e">
        <f t="shared" si="2"/>
        <v>#REF!</v>
      </c>
      <c r="B19" s="5" t="e">
        <f t="shared" si="0"/>
        <v>#REF!</v>
      </c>
      <c r="C19" s="33" t="s">
        <v>4260</v>
      </c>
      <c r="D19" s="1" t="s">
        <v>2482</v>
      </c>
      <c r="E19" s="1" t="s">
        <v>53</v>
      </c>
      <c r="F19" s="31">
        <v>2420</v>
      </c>
      <c r="G19" s="1" t="s">
        <v>2481</v>
      </c>
      <c r="H19" s="1"/>
      <c r="I19" s="1"/>
      <c r="J19" s="1"/>
      <c r="K19" s="1"/>
      <c r="L19" s="1"/>
      <c r="M19" s="1" t="s">
        <v>54</v>
      </c>
      <c r="N19" s="7" t="e">
        <f t="shared" si="3"/>
        <v>#REF!</v>
      </c>
      <c r="O19" s="25">
        <v>1.26</v>
      </c>
      <c r="P19" s="1" t="e">
        <f t="shared" si="4"/>
        <v>#REF!</v>
      </c>
      <c r="Q19" s="1"/>
      <c r="R19" s="7" t="str">
        <f>Table131114[[#This Row],[Short Description]]</f>
        <v>Parlé TCM-1A White</v>
      </c>
      <c r="S19" s="1" t="s">
        <v>2483</v>
      </c>
      <c r="T19" s="1" t="s">
        <v>2474</v>
      </c>
      <c r="U19" s="12" t="s">
        <v>57</v>
      </c>
      <c r="V19" s="7" t="e">
        <f t="shared" si="5"/>
        <v>#REF!</v>
      </c>
      <c r="W19" s="7" t="e">
        <f t="shared" si="6"/>
        <v>#REF!</v>
      </c>
      <c r="X19" s="7" t="s">
        <v>2460</v>
      </c>
      <c r="Y19" s="1"/>
      <c r="Z19" s="1"/>
      <c r="AA19" s="1" t="s">
        <v>59</v>
      </c>
      <c r="AB19" s="1" t="s">
        <v>60</v>
      </c>
      <c r="AC19" s="71">
        <f>Table131114[[#This Row],[US MSRP]]</f>
        <v>2420</v>
      </c>
      <c r="AD19" s="1"/>
      <c r="AE19" s="1"/>
      <c r="AF19" s="1"/>
      <c r="AG19" s="1"/>
      <c r="AH19" s="7" t="e">
        <f t="shared" si="7"/>
        <v>#REF!</v>
      </c>
      <c r="AI19" s="7" t="e">
        <f t="shared" si="8"/>
        <v>#REF!</v>
      </c>
      <c r="AJ19" s="7" t="e">
        <f t="shared" si="9"/>
        <v>#REF!</v>
      </c>
      <c r="AK19" s="1" t="e">
        <f t="shared" si="10"/>
        <v>#REF!</v>
      </c>
      <c r="AL19" s="1" t="s">
        <v>54</v>
      </c>
      <c r="AM19" s="1" t="s">
        <v>61</v>
      </c>
      <c r="AN19" s="47" t="e">
        <f t="shared" si="1"/>
        <v>#REF!</v>
      </c>
      <c r="AO19" s="7" t="str">
        <f>Table131114[[#This Row],[Manufacturer''s Category]]</f>
        <v>Parlé</v>
      </c>
      <c r="AP19" s="12"/>
      <c r="AQ19" s="7" t="e">
        <f t="shared" si="11"/>
        <v>#REF!</v>
      </c>
      <c r="AR19" s="1"/>
    </row>
    <row r="20" spans="1:44" ht="42" customHeight="1" x14ac:dyDescent="0.3">
      <c r="A20" s="1" t="e">
        <f t="shared" si="2"/>
        <v>#REF!</v>
      </c>
      <c r="B20" s="5" t="e">
        <f t="shared" si="0"/>
        <v>#REF!</v>
      </c>
      <c r="C20" s="33" t="s">
        <v>4261</v>
      </c>
      <c r="D20" s="1" t="s">
        <v>2485</v>
      </c>
      <c r="E20" s="1" t="s">
        <v>53</v>
      </c>
      <c r="F20" s="31">
        <v>1034</v>
      </c>
      <c r="G20" s="1" t="s">
        <v>2484</v>
      </c>
      <c r="H20" s="1"/>
      <c r="I20" s="1"/>
      <c r="J20" s="1"/>
      <c r="K20" s="1"/>
      <c r="L20" s="1"/>
      <c r="M20" s="1" t="s">
        <v>54</v>
      </c>
      <c r="N20" s="7" t="e">
        <f t="shared" si="3"/>
        <v>#REF!</v>
      </c>
      <c r="O20" s="25">
        <v>1.18</v>
      </c>
      <c r="P20" s="1" t="e">
        <f t="shared" si="4"/>
        <v>#REF!</v>
      </c>
      <c r="Q20" s="1"/>
      <c r="R20" s="7" t="str">
        <f>Table131114[[#This Row],[Short Description]]</f>
        <v>Parlé TCM-1EX Black</v>
      </c>
      <c r="S20" s="1" t="s">
        <v>2486</v>
      </c>
      <c r="T20" s="1" t="s">
        <v>2474</v>
      </c>
      <c r="U20" s="12" t="s">
        <v>57</v>
      </c>
      <c r="V20" s="7" t="e">
        <f t="shared" si="5"/>
        <v>#REF!</v>
      </c>
      <c r="W20" s="7" t="e">
        <f t="shared" si="6"/>
        <v>#REF!</v>
      </c>
      <c r="X20" s="7" t="s">
        <v>2460</v>
      </c>
      <c r="Y20" s="1"/>
      <c r="Z20" s="1"/>
      <c r="AA20" s="1" t="s">
        <v>59</v>
      </c>
      <c r="AB20" s="1" t="s">
        <v>60</v>
      </c>
      <c r="AC20" s="71">
        <f>Table131114[[#This Row],[US MSRP]]</f>
        <v>1034</v>
      </c>
      <c r="AD20" s="1"/>
      <c r="AE20" s="1"/>
      <c r="AF20" s="1"/>
      <c r="AG20" s="1"/>
      <c r="AH20" s="7" t="e">
        <f t="shared" si="7"/>
        <v>#REF!</v>
      </c>
      <c r="AI20" s="7" t="e">
        <f t="shared" si="8"/>
        <v>#REF!</v>
      </c>
      <c r="AJ20" s="7" t="e">
        <f t="shared" si="9"/>
        <v>#REF!</v>
      </c>
      <c r="AK20" s="1" t="e">
        <f t="shared" si="10"/>
        <v>#REF!</v>
      </c>
      <c r="AL20" s="1" t="s">
        <v>54</v>
      </c>
      <c r="AM20" s="1" t="s">
        <v>61</v>
      </c>
      <c r="AN20" s="47" t="e">
        <f t="shared" si="1"/>
        <v>#REF!</v>
      </c>
      <c r="AO20" s="7" t="str">
        <f>Table131114[[#This Row],[Manufacturer''s Category]]</f>
        <v>Parlé</v>
      </c>
      <c r="AP20" s="12"/>
      <c r="AQ20" s="7" t="e">
        <f t="shared" si="11"/>
        <v>#REF!</v>
      </c>
      <c r="AR20" s="1"/>
    </row>
    <row r="21" spans="1:44" ht="42" customHeight="1" x14ac:dyDescent="0.3">
      <c r="A21" s="1" t="e">
        <f t="shared" si="2"/>
        <v>#REF!</v>
      </c>
      <c r="B21" s="5" t="e">
        <f t="shared" si="0"/>
        <v>#REF!</v>
      </c>
      <c r="C21" s="33" t="s">
        <v>4262</v>
      </c>
      <c r="D21" s="1" t="s">
        <v>2488</v>
      </c>
      <c r="E21" s="1" t="s">
        <v>53</v>
      </c>
      <c r="F21" s="31">
        <v>1034</v>
      </c>
      <c r="G21" s="1" t="s">
        <v>2487</v>
      </c>
      <c r="H21" s="1"/>
      <c r="I21" s="1"/>
      <c r="J21" s="1"/>
      <c r="K21" s="1"/>
      <c r="L21" s="1"/>
      <c r="M21" s="1" t="s">
        <v>54</v>
      </c>
      <c r="N21" s="7" t="e">
        <f t="shared" si="3"/>
        <v>#REF!</v>
      </c>
      <c r="O21" s="25">
        <v>1.18</v>
      </c>
      <c r="P21" s="1" t="e">
        <f t="shared" si="4"/>
        <v>#REF!</v>
      </c>
      <c r="Q21" s="1"/>
      <c r="R21" s="7" t="str">
        <f>Table131114[[#This Row],[Short Description]]</f>
        <v>Parlé TCM-1EX White</v>
      </c>
      <c r="S21" s="1" t="s">
        <v>2489</v>
      </c>
      <c r="T21" s="1" t="s">
        <v>2474</v>
      </c>
      <c r="U21" s="1" t="s">
        <v>57</v>
      </c>
      <c r="V21" s="7" t="e">
        <f t="shared" si="5"/>
        <v>#REF!</v>
      </c>
      <c r="W21" s="7" t="e">
        <f t="shared" si="6"/>
        <v>#REF!</v>
      </c>
      <c r="X21" s="7" t="s">
        <v>2460</v>
      </c>
      <c r="Y21" s="1"/>
      <c r="Z21" s="1"/>
      <c r="AA21" s="1" t="s">
        <v>59</v>
      </c>
      <c r="AB21" s="1" t="s">
        <v>60</v>
      </c>
      <c r="AC21" s="71">
        <f>Table131114[[#This Row],[US MSRP]]</f>
        <v>1034</v>
      </c>
      <c r="AD21" s="1"/>
      <c r="AE21" s="1"/>
      <c r="AF21" s="1"/>
      <c r="AG21" s="1"/>
      <c r="AH21" s="7" t="e">
        <f t="shared" si="7"/>
        <v>#REF!</v>
      </c>
      <c r="AI21" s="7" t="e">
        <f t="shared" si="8"/>
        <v>#REF!</v>
      </c>
      <c r="AJ21" s="7" t="e">
        <f t="shared" si="9"/>
        <v>#REF!</v>
      </c>
      <c r="AK21" s="1" t="e">
        <f t="shared" si="10"/>
        <v>#REF!</v>
      </c>
      <c r="AL21" s="1" t="s">
        <v>54</v>
      </c>
      <c r="AM21" s="1" t="s">
        <v>61</v>
      </c>
      <c r="AN21" s="47" t="e">
        <f t="shared" si="1"/>
        <v>#REF!</v>
      </c>
      <c r="AO21" s="7" t="str">
        <f>Table131114[[#This Row],[Manufacturer''s Category]]</f>
        <v>Parlé</v>
      </c>
      <c r="AP21" s="12"/>
      <c r="AQ21" s="7" t="e">
        <f t="shared" si="11"/>
        <v>#REF!</v>
      </c>
      <c r="AR21" s="1"/>
    </row>
    <row r="22" spans="1:44" ht="42" customHeight="1" x14ac:dyDescent="0.3">
      <c r="A22" s="1" t="e">
        <f t="shared" si="2"/>
        <v>#REF!</v>
      </c>
      <c r="B22" s="5" t="e">
        <f t="shared" si="0"/>
        <v>#REF!</v>
      </c>
      <c r="C22" s="33" t="s">
        <v>4263</v>
      </c>
      <c r="D22" s="1" t="s">
        <v>2491</v>
      </c>
      <c r="E22" s="1" t="s">
        <v>53</v>
      </c>
      <c r="F22" s="31">
        <v>2420</v>
      </c>
      <c r="G22" s="1" t="s">
        <v>2490</v>
      </c>
      <c r="H22" s="1"/>
      <c r="I22" s="1"/>
      <c r="J22" s="1"/>
      <c r="K22" s="1"/>
      <c r="L22" s="1"/>
      <c r="M22" s="1" t="s">
        <v>54</v>
      </c>
      <c r="N22" s="7" t="e">
        <f t="shared" si="3"/>
        <v>#REF!</v>
      </c>
      <c r="O22" s="25"/>
      <c r="P22" s="1" t="e">
        <f t="shared" si="4"/>
        <v>#REF!</v>
      </c>
      <c r="Q22" s="1"/>
      <c r="R22" s="7" t="str">
        <f>Table131114[[#This Row],[Short Description]]</f>
        <v>Parlé TCM-X Black</v>
      </c>
      <c r="S22" s="1" t="s">
        <v>2492</v>
      </c>
      <c r="T22" s="1" t="s">
        <v>2474</v>
      </c>
      <c r="U22" s="1" t="s">
        <v>57</v>
      </c>
      <c r="V22" s="7" t="e">
        <f t="shared" si="5"/>
        <v>#REF!</v>
      </c>
      <c r="W22" s="7" t="e">
        <f t="shared" si="6"/>
        <v>#REF!</v>
      </c>
      <c r="X22" s="7" t="s">
        <v>2460</v>
      </c>
      <c r="Y22" s="1"/>
      <c r="Z22" s="1"/>
      <c r="AA22" s="1" t="s">
        <v>59</v>
      </c>
      <c r="AB22" s="1" t="s">
        <v>60</v>
      </c>
      <c r="AC22" s="6">
        <f>Table131114[[#This Row],[US MSRP]]</f>
        <v>2420</v>
      </c>
      <c r="AD22" s="1"/>
      <c r="AE22" s="1"/>
      <c r="AF22" s="1"/>
      <c r="AG22" s="1"/>
      <c r="AH22" s="7" t="e">
        <f t="shared" si="7"/>
        <v>#REF!</v>
      </c>
      <c r="AI22" s="7" t="e">
        <f t="shared" si="8"/>
        <v>#REF!</v>
      </c>
      <c r="AJ22" s="7" t="e">
        <f t="shared" si="9"/>
        <v>#REF!</v>
      </c>
      <c r="AK22" s="1" t="e">
        <f t="shared" si="10"/>
        <v>#REF!</v>
      </c>
      <c r="AL22" s="1" t="s">
        <v>54</v>
      </c>
      <c r="AM22" s="1" t="s">
        <v>61</v>
      </c>
      <c r="AN22" s="47" t="e">
        <f t="shared" si="1"/>
        <v>#REF!</v>
      </c>
      <c r="AO22" s="7" t="str">
        <f>Table131114[[#This Row],[Manufacturer''s Category]]</f>
        <v>Parlé</v>
      </c>
      <c r="AP22" s="12"/>
      <c r="AQ22" s="7" t="e">
        <f t="shared" si="11"/>
        <v>#REF!</v>
      </c>
      <c r="AR22" s="1"/>
    </row>
    <row r="23" spans="1:44" ht="42" customHeight="1" x14ac:dyDescent="0.3">
      <c r="A23" s="1" t="e">
        <f t="shared" si="2"/>
        <v>#REF!</v>
      </c>
      <c r="B23" s="5" t="e">
        <f t="shared" si="0"/>
        <v>#REF!</v>
      </c>
      <c r="C23" s="2" t="s">
        <v>4264</v>
      </c>
      <c r="D23" s="1" t="s">
        <v>2494</v>
      </c>
      <c r="E23" s="1" t="s">
        <v>53</v>
      </c>
      <c r="F23" s="31">
        <v>50</v>
      </c>
      <c r="G23" s="1" t="s">
        <v>2493</v>
      </c>
      <c r="H23" s="1"/>
      <c r="I23" s="1"/>
      <c r="J23" s="1"/>
      <c r="K23" s="1"/>
      <c r="L23" s="1"/>
      <c r="M23" s="1" t="s">
        <v>73</v>
      </c>
      <c r="N23" s="7" t="e">
        <f t="shared" si="3"/>
        <v>#REF!</v>
      </c>
      <c r="O23" s="4"/>
      <c r="P23" s="1" t="e">
        <f t="shared" si="4"/>
        <v>#REF!</v>
      </c>
      <c r="Q23" s="1"/>
      <c r="R23" s="7" t="str">
        <f>Table131114[[#This Row],[Short Description]]</f>
        <v>Parlé TCM-X Installation Tool</v>
      </c>
      <c r="S23" s="1" t="s">
        <v>2495</v>
      </c>
      <c r="T23" s="1" t="s">
        <v>412</v>
      </c>
      <c r="U23" s="1" t="s">
        <v>3</v>
      </c>
      <c r="V23" s="7" t="e">
        <f t="shared" si="5"/>
        <v>#REF!</v>
      </c>
      <c r="W23" s="7" t="e">
        <f t="shared" si="6"/>
        <v>#REF!</v>
      </c>
      <c r="X23" s="1" t="s">
        <v>2460</v>
      </c>
      <c r="Y23" s="1"/>
      <c r="Z23" s="1"/>
      <c r="AA23" s="1"/>
      <c r="AB23" s="1"/>
      <c r="AC23" s="6">
        <f>Table131114[[#This Row],[US MSRP]]</f>
        <v>50</v>
      </c>
      <c r="AD23" s="1"/>
      <c r="AE23" s="1"/>
      <c r="AF23" s="1"/>
      <c r="AG23" s="1"/>
      <c r="AH23" s="7" t="e">
        <f t="shared" si="7"/>
        <v>#REF!</v>
      </c>
      <c r="AI23" s="7" t="e">
        <f t="shared" si="8"/>
        <v>#REF!</v>
      </c>
      <c r="AJ23" s="7" t="e">
        <f t="shared" si="9"/>
        <v>#REF!</v>
      </c>
      <c r="AK23" s="1" t="e">
        <f t="shared" si="10"/>
        <v>#REF!</v>
      </c>
      <c r="AL23" s="1" t="s">
        <v>73</v>
      </c>
      <c r="AM23" s="1" t="s">
        <v>76</v>
      </c>
      <c r="AN23" s="47" t="e">
        <f t="shared" si="1"/>
        <v>#REF!</v>
      </c>
      <c r="AO23" s="7" t="str">
        <f>Table131114[[#This Row],[Manufacturer''s Category]]</f>
        <v>Parlé</v>
      </c>
      <c r="AP23" s="1"/>
      <c r="AQ23" s="7" t="e">
        <f t="shared" si="11"/>
        <v>#REF!</v>
      </c>
      <c r="AR23" s="1"/>
    </row>
    <row r="24" spans="1:44" ht="41.1" customHeight="1" x14ac:dyDescent="0.3">
      <c r="A24" s="1" t="e">
        <f t="shared" si="2"/>
        <v>#REF!</v>
      </c>
      <c r="B24" s="5" t="e">
        <f t="shared" si="0"/>
        <v>#REF!</v>
      </c>
      <c r="C24" s="33" t="s">
        <v>4265</v>
      </c>
      <c r="D24" s="1" t="s">
        <v>2497</v>
      </c>
      <c r="E24" s="1" t="s">
        <v>53</v>
      </c>
      <c r="F24" s="31">
        <v>2420</v>
      </c>
      <c r="G24" s="1" t="s">
        <v>2496</v>
      </c>
      <c r="H24" s="1"/>
      <c r="I24" s="1"/>
      <c r="J24" s="1"/>
      <c r="K24" s="1"/>
      <c r="L24" s="1"/>
      <c r="M24" s="1" t="s">
        <v>54</v>
      </c>
      <c r="N24" s="7" t="e">
        <f t="shared" si="3"/>
        <v>#REF!</v>
      </c>
      <c r="O24" s="23"/>
      <c r="P24" s="1" t="e">
        <f t="shared" si="4"/>
        <v>#REF!</v>
      </c>
      <c r="Q24" s="1"/>
      <c r="R24" s="7" t="str">
        <f>Table131114[[#This Row],[Short Description]]</f>
        <v>Parlé TCM-X White</v>
      </c>
      <c r="S24" s="1" t="s">
        <v>2498</v>
      </c>
      <c r="T24" s="1" t="s">
        <v>2474</v>
      </c>
      <c r="U24" s="1" t="s">
        <v>57</v>
      </c>
      <c r="V24" s="7" t="e">
        <f t="shared" si="5"/>
        <v>#REF!</v>
      </c>
      <c r="W24" s="7" t="e">
        <f t="shared" si="6"/>
        <v>#REF!</v>
      </c>
      <c r="X24" s="7" t="s">
        <v>2460</v>
      </c>
      <c r="Y24" s="1"/>
      <c r="Z24" s="1"/>
      <c r="AA24" s="1" t="s">
        <v>59</v>
      </c>
      <c r="AB24" s="1" t="s">
        <v>60</v>
      </c>
      <c r="AC24" s="6">
        <f>Table131114[[#This Row],[US MSRP]]</f>
        <v>2420</v>
      </c>
      <c r="AD24" s="1"/>
      <c r="AE24" s="1"/>
      <c r="AF24" s="1"/>
      <c r="AG24" s="1"/>
      <c r="AH24" s="7" t="e">
        <f t="shared" si="7"/>
        <v>#REF!</v>
      </c>
      <c r="AI24" s="7" t="e">
        <f t="shared" si="8"/>
        <v>#REF!</v>
      </c>
      <c r="AJ24" s="7" t="e">
        <f t="shared" si="9"/>
        <v>#REF!</v>
      </c>
      <c r="AK24" s="1" t="e">
        <f t="shared" si="10"/>
        <v>#REF!</v>
      </c>
      <c r="AL24" s="1" t="s">
        <v>54</v>
      </c>
      <c r="AM24" s="1" t="s">
        <v>61</v>
      </c>
      <c r="AN24" s="47" t="e">
        <f t="shared" si="1"/>
        <v>#REF!</v>
      </c>
      <c r="AO24" s="7" t="str">
        <f>Table131114[[#This Row],[Manufacturer''s Category]]</f>
        <v>Parlé</v>
      </c>
      <c r="AP24" s="1"/>
      <c r="AQ24" s="7" t="e">
        <f t="shared" si="11"/>
        <v>#REF!</v>
      </c>
      <c r="AR24" s="10"/>
    </row>
    <row r="25" spans="1:44" ht="41.1" customHeight="1" x14ac:dyDescent="0.3">
      <c r="A25" s="1" t="e">
        <f t="shared" si="2"/>
        <v>#REF!</v>
      </c>
      <c r="B25" s="5" t="e">
        <f t="shared" si="0"/>
        <v>#REF!</v>
      </c>
      <c r="C25" s="33" t="s">
        <v>4266</v>
      </c>
      <c r="D25" s="1" t="s">
        <v>2500</v>
      </c>
      <c r="E25" s="1" t="s">
        <v>53</v>
      </c>
      <c r="F25" s="31">
        <v>2972</v>
      </c>
      <c r="G25" s="1" t="s">
        <v>2499</v>
      </c>
      <c r="H25" s="1"/>
      <c r="I25" s="1"/>
      <c r="J25" s="1"/>
      <c r="K25" s="1"/>
      <c r="L25" s="1"/>
      <c r="M25" s="1" t="s">
        <v>54</v>
      </c>
      <c r="N25" s="7" t="e">
        <f t="shared" si="3"/>
        <v>#REF!</v>
      </c>
      <c r="O25" s="23"/>
      <c r="P25" s="1" t="e">
        <f t="shared" si="4"/>
        <v>#REF!</v>
      </c>
      <c r="Q25" s="1"/>
      <c r="R25" s="7" t="str">
        <f>Table131114[[#This Row],[Short Description]]</f>
        <v>Parlé TCM-XA Black</v>
      </c>
      <c r="S25" s="1" t="s">
        <v>2501</v>
      </c>
      <c r="T25" s="1" t="s">
        <v>2474</v>
      </c>
      <c r="U25" s="1" t="s">
        <v>57</v>
      </c>
      <c r="V25" s="7" t="e">
        <f t="shared" si="5"/>
        <v>#REF!</v>
      </c>
      <c r="W25" s="7" t="e">
        <f t="shared" si="6"/>
        <v>#REF!</v>
      </c>
      <c r="X25" s="7" t="s">
        <v>2460</v>
      </c>
      <c r="Y25" s="1"/>
      <c r="Z25" s="1"/>
      <c r="AA25" s="1" t="s">
        <v>59</v>
      </c>
      <c r="AB25" s="1" t="s">
        <v>60</v>
      </c>
      <c r="AC25" s="6">
        <f>Table131114[[#This Row],[US MSRP]]</f>
        <v>2972</v>
      </c>
      <c r="AD25" s="1"/>
      <c r="AE25" s="1"/>
      <c r="AF25" s="1"/>
      <c r="AG25" s="1"/>
      <c r="AH25" s="7" t="e">
        <f t="shared" si="7"/>
        <v>#REF!</v>
      </c>
      <c r="AI25" s="7" t="e">
        <f t="shared" si="8"/>
        <v>#REF!</v>
      </c>
      <c r="AJ25" s="7" t="e">
        <f t="shared" si="9"/>
        <v>#REF!</v>
      </c>
      <c r="AK25" s="1" t="e">
        <f t="shared" si="10"/>
        <v>#REF!</v>
      </c>
      <c r="AL25" s="1" t="s">
        <v>54</v>
      </c>
      <c r="AM25" s="1" t="s">
        <v>61</v>
      </c>
      <c r="AN25" s="47" t="e">
        <f t="shared" si="1"/>
        <v>#REF!</v>
      </c>
      <c r="AO25" s="7" t="str">
        <f>Table131114[[#This Row],[Manufacturer''s Category]]</f>
        <v>Parlé</v>
      </c>
      <c r="AP25" s="1"/>
      <c r="AQ25" s="7" t="e">
        <f t="shared" si="11"/>
        <v>#REF!</v>
      </c>
      <c r="AR25" s="1"/>
    </row>
    <row r="26" spans="1:44" ht="41.1" customHeight="1" x14ac:dyDescent="0.3">
      <c r="A26" s="1" t="e">
        <f t="shared" si="2"/>
        <v>#REF!</v>
      </c>
      <c r="B26" s="5" t="e">
        <f t="shared" si="0"/>
        <v>#REF!</v>
      </c>
      <c r="C26" s="21" t="s">
        <v>4267</v>
      </c>
      <c r="D26" s="12" t="s">
        <v>2503</v>
      </c>
      <c r="E26" s="12" t="s">
        <v>53</v>
      </c>
      <c r="F26" s="38">
        <v>2972</v>
      </c>
      <c r="G26" s="1" t="s">
        <v>2502</v>
      </c>
      <c r="H26" s="1"/>
      <c r="I26" s="1"/>
      <c r="J26" s="1"/>
      <c r="K26" s="1"/>
      <c r="L26" s="1"/>
      <c r="M26" s="1" t="s">
        <v>54</v>
      </c>
      <c r="N26" s="7" t="e">
        <f t="shared" si="3"/>
        <v>#REF!</v>
      </c>
      <c r="O26" s="24"/>
      <c r="P26" s="1" t="e">
        <f t="shared" si="4"/>
        <v>#REF!</v>
      </c>
      <c r="Q26" s="7"/>
      <c r="R26" s="7" t="str">
        <f>Table131114[[#This Row],[Short Description]]</f>
        <v>Parlé TCM-XA White</v>
      </c>
      <c r="S26" s="7" t="s">
        <v>2504</v>
      </c>
      <c r="T26" s="7" t="s">
        <v>2474</v>
      </c>
      <c r="U26" s="7" t="s">
        <v>57</v>
      </c>
      <c r="V26" s="7" t="e">
        <f t="shared" si="5"/>
        <v>#REF!</v>
      </c>
      <c r="W26" s="7" t="e">
        <f t="shared" si="6"/>
        <v>#REF!</v>
      </c>
      <c r="X26" s="7" t="s">
        <v>2460</v>
      </c>
      <c r="Y26" s="7"/>
      <c r="Z26" s="7"/>
      <c r="AA26" s="7" t="s">
        <v>59</v>
      </c>
      <c r="AB26" s="1" t="s">
        <v>60</v>
      </c>
      <c r="AC26" s="6">
        <f>Table131114[[#This Row],[US MSRP]]</f>
        <v>2972</v>
      </c>
      <c r="AD26" s="1"/>
      <c r="AE26" s="1"/>
      <c r="AF26" s="1"/>
      <c r="AG26" s="1"/>
      <c r="AH26" s="7" t="e">
        <f t="shared" si="7"/>
        <v>#REF!</v>
      </c>
      <c r="AI26" s="7" t="e">
        <f t="shared" si="8"/>
        <v>#REF!</v>
      </c>
      <c r="AJ26" s="7" t="e">
        <f t="shared" si="9"/>
        <v>#REF!</v>
      </c>
      <c r="AK26" s="1" t="e">
        <f t="shared" si="10"/>
        <v>#REF!</v>
      </c>
      <c r="AL26" s="1" t="s">
        <v>54</v>
      </c>
      <c r="AM26" s="1" t="s">
        <v>61</v>
      </c>
      <c r="AN26" s="47" t="e">
        <f t="shared" si="1"/>
        <v>#REF!</v>
      </c>
      <c r="AO26" s="7" t="str">
        <f>Table131114[[#This Row],[Manufacturer''s Category]]</f>
        <v>Parlé</v>
      </c>
      <c r="AP26" s="7"/>
      <c r="AQ26" s="7" t="e">
        <f t="shared" si="11"/>
        <v>#REF!</v>
      </c>
      <c r="AR26" s="10"/>
    </row>
    <row r="27" spans="1:44" ht="42" customHeight="1" x14ac:dyDescent="0.3">
      <c r="A27" s="1" t="e">
        <f t="shared" si="2"/>
        <v>#REF!</v>
      </c>
      <c r="B27" s="5" t="e">
        <f t="shared" si="0"/>
        <v>#REF!</v>
      </c>
      <c r="C27" s="33" t="s">
        <v>4268</v>
      </c>
      <c r="D27" s="1" t="s">
        <v>2506</v>
      </c>
      <c r="E27" s="1" t="s">
        <v>53</v>
      </c>
      <c r="F27" s="31">
        <v>98</v>
      </c>
      <c r="G27" s="1" t="s">
        <v>2505</v>
      </c>
      <c r="H27" s="1"/>
      <c r="I27" s="1"/>
      <c r="J27" s="1"/>
      <c r="K27" s="1"/>
      <c r="L27" s="1"/>
      <c r="M27" s="1" t="s">
        <v>54</v>
      </c>
      <c r="N27" s="1" t="e">
        <f t="shared" si="3"/>
        <v>#REF!</v>
      </c>
      <c r="O27" s="23"/>
      <c r="P27" s="1" t="e">
        <f t="shared" si="4"/>
        <v>#REF!</v>
      </c>
      <c r="Q27" s="1"/>
      <c r="R27" s="7" t="str">
        <f>Table131114[[#This Row],[Short Description]]</f>
        <v>Parlé TCM-X-DK Black</v>
      </c>
      <c r="S27" s="1" t="s">
        <v>2507</v>
      </c>
      <c r="T27" s="1" t="s">
        <v>75</v>
      </c>
      <c r="U27" s="1" t="s">
        <v>3</v>
      </c>
      <c r="V27" s="1" t="e">
        <f t="shared" si="5"/>
        <v>#REF!</v>
      </c>
      <c r="W27" s="1" t="e">
        <f t="shared" si="6"/>
        <v>#REF!</v>
      </c>
      <c r="X27" s="1" t="s">
        <v>2460</v>
      </c>
      <c r="Y27" s="1"/>
      <c r="Z27" s="1"/>
      <c r="AA27" s="1"/>
      <c r="AB27" s="1"/>
      <c r="AC27" s="6">
        <f>Table131114[[#This Row],[US MSRP]]</f>
        <v>98</v>
      </c>
      <c r="AD27" s="1"/>
      <c r="AE27" s="1"/>
      <c r="AF27" s="1"/>
      <c r="AG27" s="1"/>
      <c r="AH27" s="1" t="e">
        <f t="shared" si="7"/>
        <v>#REF!</v>
      </c>
      <c r="AI27" s="1" t="e">
        <f t="shared" si="8"/>
        <v>#REF!</v>
      </c>
      <c r="AJ27" s="1" t="e">
        <f t="shared" si="9"/>
        <v>#REF!</v>
      </c>
      <c r="AK27" s="1" t="e">
        <f t="shared" si="10"/>
        <v>#REF!</v>
      </c>
      <c r="AL27" s="1" t="s">
        <v>54</v>
      </c>
      <c r="AM27" s="1" t="s">
        <v>61</v>
      </c>
      <c r="AN27" s="47" t="e">
        <f t="shared" si="1"/>
        <v>#REF!</v>
      </c>
      <c r="AO27" s="1" t="str">
        <f>Table131114[[#This Row],[Manufacturer''s Category]]</f>
        <v>Parlé</v>
      </c>
      <c r="AP27" s="1"/>
      <c r="AQ27" s="1" t="e">
        <f t="shared" si="11"/>
        <v>#REF!</v>
      </c>
      <c r="AR27" s="1"/>
    </row>
    <row r="28" spans="1:44" ht="42" customHeight="1" x14ac:dyDescent="0.3">
      <c r="A28" s="1" t="e">
        <f t="shared" si="2"/>
        <v>#REF!</v>
      </c>
      <c r="B28" s="5" t="e">
        <f t="shared" si="0"/>
        <v>#REF!</v>
      </c>
      <c r="C28" s="33" t="s">
        <v>4269</v>
      </c>
      <c r="D28" s="1" t="s">
        <v>2509</v>
      </c>
      <c r="E28" s="1" t="s">
        <v>53</v>
      </c>
      <c r="F28" s="31">
        <v>98</v>
      </c>
      <c r="G28" s="1" t="s">
        <v>2508</v>
      </c>
      <c r="H28" s="1"/>
      <c r="I28" s="1"/>
      <c r="J28" s="1"/>
      <c r="K28" s="1"/>
      <c r="L28" s="1"/>
      <c r="M28" s="1" t="s">
        <v>54</v>
      </c>
      <c r="N28" s="1" t="e">
        <f t="shared" si="3"/>
        <v>#REF!</v>
      </c>
      <c r="O28" s="23"/>
      <c r="P28" s="1" t="e">
        <f t="shared" si="4"/>
        <v>#REF!</v>
      </c>
      <c r="Q28" s="1"/>
      <c r="R28" s="12" t="str">
        <f>Table131114[[#This Row],[Short Description]]</f>
        <v>Parlé TCM-X-DK White</v>
      </c>
      <c r="S28" s="1" t="s">
        <v>2510</v>
      </c>
      <c r="T28" s="1" t="s">
        <v>75</v>
      </c>
      <c r="U28" s="1" t="s">
        <v>3</v>
      </c>
      <c r="V28" s="1" t="e">
        <f t="shared" si="5"/>
        <v>#REF!</v>
      </c>
      <c r="W28" s="1" t="e">
        <f t="shared" si="6"/>
        <v>#REF!</v>
      </c>
      <c r="X28" s="1" t="s">
        <v>2460</v>
      </c>
      <c r="Y28" s="1"/>
      <c r="Z28" s="1"/>
      <c r="AA28" s="1"/>
      <c r="AB28" s="1"/>
      <c r="AC28" s="6">
        <f>Table131114[[#This Row],[US MSRP]]</f>
        <v>98</v>
      </c>
      <c r="AD28" s="1"/>
      <c r="AE28" s="1"/>
      <c r="AF28" s="1"/>
      <c r="AG28" s="1"/>
      <c r="AH28" s="1" t="e">
        <f t="shared" si="7"/>
        <v>#REF!</v>
      </c>
      <c r="AI28" s="1" t="e">
        <f t="shared" si="8"/>
        <v>#REF!</v>
      </c>
      <c r="AJ28" s="1" t="e">
        <f t="shared" si="9"/>
        <v>#REF!</v>
      </c>
      <c r="AK28" s="1" t="e">
        <f t="shared" si="10"/>
        <v>#REF!</v>
      </c>
      <c r="AL28" s="1" t="s">
        <v>54</v>
      </c>
      <c r="AM28" s="1" t="s">
        <v>61</v>
      </c>
      <c r="AN28" s="47" t="e">
        <f t="shared" si="1"/>
        <v>#REF!</v>
      </c>
      <c r="AO28" s="1" t="str">
        <f>Table131114[[#This Row],[Manufacturer''s Category]]</f>
        <v>Parlé</v>
      </c>
      <c r="AP28" s="1"/>
      <c r="AQ28" s="1" t="e">
        <f t="shared" si="11"/>
        <v>#REF!</v>
      </c>
      <c r="AR28" s="1"/>
    </row>
    <row r="29" spans="1:44" ht="42" customHeight="1" x14ac:dyDescent="0.3">
      <c r="A29" s="1" t="e">
        <f t="shared" si="2"/>
        <v>#REF!</v>
      </c>
      <c r="B29" s="5" t="e">
        <f t="shared" si="0"/>
        <v>#REF!</v>
      </c>
      <c r="C29" s="33" t="s">
        <v>4270</v>
      </c>
      <c r="D29" s="1" t="s">
        <v>2512</v>
      </c>
      <c r="E29" s="1" t="s">
        <v>53</v>
      </c>
      <c r="F29" s="31">
        <v>1542</v>
      </c>
      <c r="G29" s="1" t="s">
        <v>2511</v>
      </c>
      <c r="H29" s="1"/>
      <c r="I29" s="1"/>
      <c r="J29" s="1"/>
      <c r="K29" s="1"/>
      <c r="L29" s="1"/>
      <c r="M29" s="1" t="s">
        <v>54</v>
      </c>
      <c r="N29" s="1" t="e">
        <f t="shared" si="3"/>
        <v>#REF!</v>
      </c>
      <c r="O29" s="23"/>
      <c r="P29" s="1" t="e">
        <f t="shared" si="4"/>
        <v>#REF!</v>
      </c>
      <c r="Q29" s="1"/>
      <c r="R29" s="1" t="str">
        <f>Table131114[[#This Row],[Short Description]]</f>
        <v>Parlé TCM-XEX Black</v>
      </c>
      <c r="S29" s="1" t="s">
        <v>2513</v>
      </c>
      <c r="T29" s="1" t="s">
        <v>2474</v>
      </c>
      <c r="U29" s="1" t="s">
        <v>57</v>
      </c>
      <c r="V29" s="1" t="e">
        <f t="shared" si="5"/>
        <v>#REF!</v>
      </c>
      <c r="W29" s="1" t="e">
        <f t="shared" si="6"/>
        <v>#REF!</v>
      </c>
      <c r="X29" s="1" t="s">
        <v>2460</v>
      </c>
      <c r="Y29" s="1"/>
      <c r="Z29" s="1"/>
      <c r="AA29" s="1" t="s">
        <v>59</v>
      </c>
      <c r="AB29" s="1" t="s">
        <v>60</v>
      </c>
      <c r="AC29" s="6">
        <f>Table131114[[#This Row],[US MSRP]]</f>
        <v>1542</v>
      </c>
      <c r="AD29" s="1"/>
      <c r="AE29" s="1"/>
      <c r="AF29" s="1"/>
      <c r="AG29" s="1"/>
      <c r="AH29" s="1" t="e">
        <f t="shared" si="7"/>
        <v>#REF!</v>
      </c>
      <c r="AI29" s="1" t="e">
        <f t="shared" si="8"/>
        <v>#REF!</v>
      </c>
      <c r="AJ29" s="1" t="e">
        <f t="shared" si="9"/>
        <v>#REF!</v>
      </c>
      <c r="AK29" s="1" t="e">
        <f t="shared" si="10"/>
        <v>#REF!</v>
      </c>
      <c r="AL29" s="1" t="s">
        <v>54</v>
      </c>
      <c r="AM29" s="1" t="s">
        <v>61</v>
      </c>
      <c r="AN29" s="47" t="e">
        <f t="shared" si="1"/>
        <v>#REF!</v>
      </c>
      <c r="AO29" s="1" t="str">
        <f>Table131114[[#This Row],[Manufacturer''s Category]]</f>
        <v>Parlé</v>
      </c>
      <c r="AP29" s="1"/>
      <c r="AQ29" s="1" t="e">
        <f t="shared" si="11"/>
        <v>#REF!</v>
      </c>
      <c r="AR29" s="1"/>
    </row>
    <row r="30" spans="1:44" ht="42" customHeight="1" x14ac:dyDescent="0.3">
      <c r="A30" s="1" t="e">
        <f t="shared" si="2"/>
        <v>#REF!</v>
      </c>
      <c r="B30" s="5" t="e">
        <f t="shared" si="0"/>
        <v>#REF!</v>
      </c>
      <c r="C30" s="33" t="s">
        <v>4271</v>
      </c>
      <c r="D30" s="1" t="s">
        <v>2515</v>
      </c>
      <c r="E30" s="1" t="s">
        <v>53</v>
      </c>
      <c r="F30" s="31">
        <v>1542</v>
      </c>
      <c r="G30" s="1" t="s">
        <v>2514</v>
      </c>
      <c r="H30" s="1"/>
      <c r="I30" s="1"/>
      <c r="J30" s="1"/>
      <c r="K30" s="1"/>
      <c r="L30" s="1"/>
      <c r="M30" s="1" t="s">
        <v>54</v>
      </c>
      <c r="N30" s="1" t="e">
        <f t="shared" si="3"/>
        <v>#REF!</v>
      </c>
      <c r="O30" s="23"/>
      <c r="P30" s="1" t="e">
        <f t="shared" si="4"/>
        <v>#REF!</v>
      </c>
      <c r="Q30" s="1"/>
      <c r="R30" s="1" t="str">
        <f>Table131114[[#This Row],[Short Description]]</f>
        <v>Parlé TCM-XEX White</v>
      </c>
      <c r="S30" s="1" t="s">
        <v>2516</v>
      </c>
      <c r="T30" s="1" t="s">
        <v>2474</v>
      </c>
      <c r="U30" s="1" t="s">
        <v>57</v>
      </c>
      <c r="V30" s="1" t="e">
        <f t="shared" si="5"/>
        <v>#REF!</v>
      </c>
      <c r="W30" s="1" t="e">
        <f t="shared" si="6"/>
        <v>#REF!</v>
      </c>
      <c r="X30" s="1" t="s">
        <v>2460</v>
      </c>
      <c r="Y30" s="1"/>
      <c r="Z30" s="1"/>
      <c r="AA30" s="1" t="s">
        <v>59</v>
      </c>
      <c r="AB30" s="1" t="s">
        <v>60</v>
      </c>
      <c r="AC30" s="6">
        <f>Table131114[[#This Row],[US MSRP]]</f>
        <v>1542</v>
      </c>
      <c r="AD30" s="1"/>
      <c r="AE30" s="1"/>
      <c r="AF30" s="1"/>
      <c r="AG30" s="1"/>
      <c r="AH30" s="1" t="e">
        <f t="shared" si="7"/>
        <v>#REF!</v>
      </c>
      <c r="AI30" s="1" t="e">
        <f t="shared" si="8"/>
        <v>#REF!</v>
      </c>
      <c r="AJ30" s="1" t="e">
        <f t="shared" si="9"/>
        <v>#REF!</v>
      </c>
      <c r="AK30" s="1" t="e">
        <f t="shared" si="10"/>
        <v>#REF!</v>
      </c>
      <c r="AL30" s="1" t="s">
        <v>54</v>
      </c>
      <c r="AM30" s="1" t="s">
        <v>61</v>
      </c>
      <c r="AN30" s="47" t="e">
        <f t="shared" si="1"/>
        <v>#REF!</v>
      </c>
      <c r="AO30" s="1" t="str">
        <f>Table131114[[#This Row],[Manufacturer''s Category]]</f>
        <v>Parlé</v>
      </c>
      <c r="AP30" s="1"/>
      <c r="AQ30" s="1" t="e">
        <f t="shared" si="11"/>
        <v>#REF!</v>
      </c>
      <c r="AR30" s="1"/>
    </row>
    <row r="31" spans="1:44" ht="42" customHeight="1" x14ac:dyDescent="0.3">
      <c r="A31" s="1" t="e">
        <f t="shared" si="2"/>
        <v>#REF!</v>
      </c>
      <c r="B31" s="5" t="e">
        <f t="shared" si="0"/>
        <v>#REF!</v>
      </c>
      <c r="C31" s="2" t="s">
        <v>4272</v>
      </c>
      <c r="D31" s="1" t="s">
        <v>2518</v>
      </c>
      <c r="E31" s="1" t="s">
        <v>53</v>
      </c>
      <c r="F31" s="31">
        <v>176</v>
      </c>
      <c r="G31" s="1" t="s">
        <v>2517</v>
      </c>
      <c r="H31" s="1"/>
      <c r="I31" s="1"/>
      <c r="J31" s="1"/>
      <c r="K31" s="1"/>
      <c r="L31" s="1"/>
      <c r="M31" s="1" t="s">
        <v>73</v>
      </c>
      <c r="N31" s="1" t="e">
        <f t="shared" si="3"/>
        <v>#REF!</v>
      </c>
      <c r="O31" s="3"/>
      <c r="P31" s="1" t="e">
        <f t="shared" si="4"/>
        <v>#REF!</v>
      </c>
      <c r="Q31" s="1"/>
      <c r="R31" s="7" t="str">
        <f>Table131114[[#This Row],[Short Description]]</f>
        <v>Parlé TCM-X-FM Black</v>
      </c>
      <c r="S31" s="1" t="s">
        <v>2519</v>
      </c>
      <c r="T31" s="1" t="s">
        <v>75</v>
      </c>
      <c r="U31" s="1" t="s">
        <v>57</v>
      </c>
      <c r="V31" s="1" t="e">
        <f t="shared" si="5"/>
        <v>#REF!</v>
      </c>
      <c r="W31" s="1" t="e">
        <f t="shared" si="6"/>
        <v>#REF!</v>
      </c>
      <c r="X31" s="1" t="s">
        <v>2460</v>
      </c>
      <c r="Y31" s="1"/>
      <c r="Z31" s="1"/>
      <c r="AA31" s="1"/>
      <c r="AB31" s="1"/>
      <c r="AC31" s="6">
        <f>Table131114[[#This Row],[US MSRP]]</f>
        <v>176</v>
      </c>
      <c r="AD31" s="1"/>
      <c r="AE31" s="1"/>
      <c r="AF31" s="1"/>
      <c r="AG31" s="1"/>
      <c r="AH31" s="1" t="e">
        <f t="shared" si="7"/>
        <v>#REF!</v>
      </c>
      <c r="AI31" s="1" t="e">
        <f t="shared" si="8"/>
        <v>#REF!</v>
      </c>
      <c r="AJ31" s="1" t="e">
        <f t="shared" si="9"/>
        <v>#REF!</v>
      </c>
      <c r="AK31" s="1" t="e">
        <f t="shared" si="10"/>
        <v>#REF!</v>
      </c>
      <c r="AL31" s="1" t="s">
        <v>3</v>
      </c>
      <c r="AM31" s="1" t="s">
        <v>76</v>
      </c>
      <c r="AN31" s="47" t="e">
        <f t="shared" si="1"/>
        <v>#REF!</v>
      </c>
      <c r="AO31" s="1" t="str">
        <f>Table131114[[#This Row],[Manufacturer''s Category]]</f>
        <v>Parlé</v>
      </c>
      <c r="AP31" s="1"/>
      <c r="AQ31" s="1" t="e">
        <f t="shared" si="11"/>
        <v>#REF!</v>
      </c>
      <c r="AR31" s="1"/>
    </row>
    <row r="32" spans="1:44" ht="42" customHeight="1" x14ac:dyDescent="0.3">
      <c r="A32" s="1" t="e">
        <f t="shared" si="2"/>
        <v>#REF!</v>
      </c>
      <c r="B32" s="5" t="e">
        <f t="shared" si="0"/>
        <v>#REF!</v>
      </c>
      <c r="C32" s="2" t="s">
        <v>4273</v>
      </c>
      <c r="D32" s="1" t="s">
        <v>2521</v>
      </c>
      <c r="E32" s="1" t="s">
        <v>53</v>
      </c>
      <c r="F32" s="31">
        <v>176</v>
      </c>
      <c r="G32" s="1" t="s">
        <v>2520</v>
      </c>
      <c r="H32" s="1"/>
      <c r="I32" s="1"/>
      <c r="J32" s="1"/>
      <c r="K32" s="1"/>
      <c r="L32" s="1"/>
      <c r="M32" s="1" t="s">
        <v>73</v>
      </c>
      <c r="N32" s="1" t="e">
        <f t="shared" si="3"/>
        <v>#REF!</v>
      </c>
      <c r="O32" s="3"/>
      <c r="P32" s="1" t="e">
        <f t="shared" si="4"/>
        <v>#REF!</v>
      </c>
      <c r="Q32" s="1"/>
      <c r="R32" s="7" t="str">
        <f>Table131114[[#This Row],[Short Description]]</f>
        <v>Parlé TCM-X-FM White</v>
      </c>
      <c r="S32" s="1" t="s">
        <v>2522</v>
      </c>
      <c r="T32" s="1" t="s">
        <v>75</v>
      </c>
      <c r="U32" s="1" t="s">
        <v>57</v>
      </c>
      <c r="V32" s="1" t="e">
        <f t="shared" si="5"/>
        <v>#REF!</v>
      </c>
      <c r="W32" s="1" t="e">
        <f t="shared" si="6"/>
        <v>#REF!</v>
      </c>
      <c r="X32" s="1" t="s">
        <v>2460</v>
      </c>
      <c r="Y32" s="1"/>
      <c r="Z32" s="1"/>
      <c r="AA32" s="1"/>
      <c r="AB32" s="1"/>
      <c r="AC32" s="6">
        <f>Table131114[[#This Row],[US MSRP]]</f>
        <v>176</v>
      </c>
      <c r="AD32" s="1"/>
      <c r="AE32" s="1"/>
      <c r="AF32" s="1"/>
      <c r="AG32" s="1"/>
      <c r="AH32" s="1" t="e">
        <f t="shared" si="7"/>
        <v>#REF!</v>
      </c>
      <c r="AI32" s="1" t="e">
        <f t="shared" si="8"/>
        <v>#REF!</v>
      </c>
      <c r="AJ32" s="1" t="e">
        <f t="shared" si="9"/>
        <v>#REF!</v>
      </c>
      <c r="AK32" s="1" t="e">
        <f t="shared" si="10"/>
        <v>#REF!</v>
      </c>
      <c r="AL32" s="1" t="s">
        <v>3</v>
      </c>
      <c r="AM32" s="1" t="s">
        <v>76</v>
      </c>
      <c r="AN32" s="47" t="e">
        <f t="shared" si="1"/>
        <v>#REF!</v>
      </c>
      <c r="AO32" s="1" t="str">
        <f>Table131114[[#This Row],[Manufacturer''s Category]]</f>
        <v>Parlé</v>
      </c>
      <c r="AP32" s="1"/>
      <c r="AQ32" s="1" t="e">
        <f t="shared" si="11"/>
        <v>#REF!</v>
      </c>
      <c r="AR32" s="1"/>
    </row>
    <row r="33" spans="1:44" ht="42" customHeight="1" x14ac:dyDescent="0.3">
      <c r="A33" s="1" t="s">
        <v>0</v>
      </c>
      <c r="B33" s="5" t="e">
        <f t="shared" si="0"/>
        <v>#REF!</v>
      </c>
      <c r="C33" s="2" t="s">
        <v>4274</v>
      </c>
      <c r="D33" s="1" t="s">
        <v>3433</v>
      </c>
      <c r="E33" s="1" t="s">
        <v>53</v>
      </c>
      <c r="F33" s="31">
        <v>250</v>
      </c>
      <c r="G33" s="1" t="s">
        <v>3432</v>
      </c>
      <c r="H33" s="1"/>
      <c r="I33" s="1" t="s">
        <v>3110</v>
      </c>
      <c r="J33" s="1" t="s">
        <v>3110</v>
      </c>
      <c r="K33" s="1" t="s">
        <v>3110</v>
      </c>
      <c r="L33" s="1" t="s">
        <v>3110</v>
      </c>
      <c r="M33" s="1" t="s">
        <v>3110</v>
      </c>
      <c r="N33" s="1" t="s">
        <v>1</v>
      </c>
      <c r="O33" s="4" t="s">
        <v>3434</v>
      </c>
      <c r="P33" s="1" t="s">
        <v>2</v>
      </c>
      <c r="Q33" s="1" t="s">
        <v>3110</v>
      </c>
      <c r="R33" s="7" t="s">
        <v>3433</v>
      </c>
      <c r="S33" s="1" t="s">
        <v>3435</v>
      </c>
      <c r="T33" s="1" t="s">
        <v>3030</v>
      </c>
      <c r="U33" s="1" t="s">
        <v>73</v>
      </c>
      <c r="V33" s="1" t="s">
        <v>73</v>
      </c>
      <c r="W33" s="1" t="s">
        <v>4</v>
      </c>
      <c r="X33" s="1" t="s">
        <v>3267</v>
      </c>
      <c r="Y33" s="1" t="s">
        <v>3110</v>
      </c>
      <c r="Z33" s="1" t="s">
        <v>3110</v>
      </c>
      <c r="AA33" s="1" t="s">
        <v>3110</v>
      </c>
      <c r="AB33" s="1" t="s">
        <v>3110</v>
      </c>
      <c r="AC33" s="6">
        <f>Table131114[[#This Row],[US MSRP]]</f>
        <v>250</v>
      </c>
      <c r="AD33" s="1" t="s">
        <v>3110</v>
      </c>
      <c r="AE33" s="1" t="s">
        <v>3110</v>
      </c>
      <c r="AF33" s="1" t="s">
        <v>3110</v>
      </c>
      <c r="AG33" s="1" t="s">
        <v>3110</v>
      </c>
      <c r="AH33" s="1" t="s">
        <v>5</v>
      </c>
      <c r="AI33" s="1" t="s">
        <v>6</v>
      </c>
      <c r="AJ33" s="1" t="s">
        <v>73</v>
      </c>
      <c r="AK33" s="1" t="s">
        <v>73</v>
      </c>
      <c r="AL33" s="1" t="s">
        <v>54</v>
      </c>
      <c r="AM33" s="1" t="s">
        <v>151</v>
      </c>
      <c r="AN33" s="47" t="e">
        <f t="shared" si="1"/>
        <v>#REF!</v>
      </c>
      <c r="AO33" s="1" t="s">
        <v>3267</v>
      </c>
      <c r="AP33" s="1" t="s">
        <v>3110</v>
      </c>
      <c r="AQ33" s="1">
        <v>4911</v>
      </c>
      <c r="AR33" s="1"/>
    </row>
    <row r="34" spans="1:44" ht="42" customHeight="1" x14ac:dyDescent="0.3">
      <c r="A34" s="1" t="e">
        <f t="shared" ref="A34:A43" si="12">Company</f>
        <v>#REF!</v>
      </c>
      <c r="B34" s="5" t="e">
        <f t="shared" si="0"/>
        <v>#REF!</v>
      </c>
      <c r="C34" s="33" t="s">
        <v>4275</v>
      </c>
      <c r="D34" s="1" t="s">
        <v>2524</v>
      </c>
      <c r="E34" s="1" t="s">
        <v>53</v>
      </c>
      <c r="F34" s="31">
        <v>1982</v>
      </c>
      <c r="G34" s="1" t="s">
        <v>2523</v>
      </c>
      <c r="H34" s="1"/>
      <c r="I34" s="1"/>
      <c r="J34" s="1"/>
      <c r="K34" s="1"/>
      <c r="L34" s="1"/>
      <c r="M34" s="1" t="s">
        <v>54</v>
      </c>
      <c r="N34" s="1" t="e">
        <f t="shared" ref="N34:N39" si="13">Currency</f>
        <v>#REF!</v>
      </c>
      <c r="O34" s="23"/>
      <c r="P34" s="1" t="e">
        <f t="shared" ref="P34:P39" si="14">WeightUOM</f>
        <v>#REF!</v>
      </c>
      <c r="Q34" s="1"/>
      <c r="R34" s="7" t="str">
        <f>Table131114[[#This Row],[Short Description]]</f>
        <v>Parlé TTM-X Black</v>
      </c>
      <c r="S34" s="1" t="s">
        <v>2525</v>
      </c>
      <c r="T34" s="1" t="s">
        <v>2474</v>
      </c>
      <c r="U34" s="1" t="s">
        <v>57</v>
      </c>
      <c r="V34" s="1" t="e">
        <f t="shared" ref="V34:V39" si="15">NotForSale</f>
        <v>#REF!</v>
      </c>
      <c r="W34" s="1" t="e">
        <f t="shared" ref="W34:W39" si="16">ItemStatus</f>
        <v>#REF!</v>
      </c>
      <c r="X34" s="1" t="s">
        <v>2460</v>
      </c>
      <c r="Y34" s="1"/>
      <c r="Z34" s="1"/>
      <c r="AA34" s="1" t="s">
        <v>59</v>
      </c>
      <c r="AB34" s="1" t="s">
        <v>60</v>
      </c>
      <c r="AC34" s="6">
        <f>Table131114[[#This Row],[US MSRP]]</f>
        <v>1982</v>
      </c>
      <c r="AD34" s="1"/>
      <c r="AE34" s="1"/>
      <c r="AF34" s="1"/>
      <c r="AG34" s="1"/>
      <c r="AH34" s="1" t="e">
        <f t="shared" ref="AH34:AH39" si="17">FOB</f>
        <v>#REF!</v>
      </c>
      <c r="AI34" s="1" t="e">
        <f t="shared" ref="AI34:AI39" si="18">Freight</f>
        <v>#REF!</v>
      </c>
      <c r="AJ34" s="1" t="e">
        <f t="shared" ref="AJ34:AJ39" si="19">DropShip</f>
        <v>#REF!</v>
      </c>
      <c r="AK34" s="1" t="e">
        <f t="shared" ref="AK34:AK39" si="20">EnergyStar</f>
        <v>#REF!</v>
      </c>
      <c r="AL34" s="1" t="s">
        <v>54</v>
      </c>
      <c r="AM34" s="1" t="s">
        <v>61</v>
      </c>
      <c r="AN34" s="47" t="e">
        <f t="shared" si="1"/>
        <v>#REF!</v>
      </c>
      <c r="AO34" s="1" t="str">
        <f>Table131114[[#This Row],[Manufacturer''s Category]]</f>
        <v>Parlé</v>
      </c>
      <c r="AP34" s="1"/>
      <c r="AQ34" s="1" t="e">
        <f t="shared" ref="AQ34:AQ39" si="21">InfoComm_Number</f>
        <v>#REF!</v>
      </c>
      <c r="AR34" s="1"/>
    </row>
    <row r="35" spans="1:44" ht="42" customHeight="1" x14ac:dyDescent="0.3">
      <c r="A35" s="1" t="e">
        <f t="shared" si="12"/>
        <v>#REF!</v>
      </c>
      <c r="B35" s="5" t="e">
        <f t="shared" si="0"/>
        <v>#REF!</v>
      </c>
      <c r="C35" s="33" t="s">
        <v>4276</v>
      </c>
      <c r="D35" s="1" t="s">
        <v>2527</v>
      </c>
      <c r="E35" s="1" t="s">
        <v>53</v>
      </c>
      <c r="F35" s="31">
        <v>1982</v>
      </c>
      <c r="G35" s="1" t="s">
        <v>2526</v>
      </c>
      <c r="H35" s="1"/>
      <c r="I35" s="1"/>
      <c r="J35" s="1"/>
      <c r="K35" s="1"/>
      <c r="L35" s="1"/>
      <c r="M35" s="1" t="s">
        <v>54</v>
      </c>
      <c r="N35" s="1" t="e">
        <f t="shared" si="13"/>
        <v>#REF!</v>
      </c>
      <c r="O35" s="23"/>
      <c r="P35" s="1" t="e">
        <f t="shared" si="14"/>
        <v>#REF!</v>
      </c>
      <c r="Q35" s="1"/>
      <c r="R35" s="7" t="str">
        <f>Table131114[[#This Row],[Short Description]]</f>
        <v>Parlé TTM-X White</v>
      </c>
      <c r="S35" s="1" t="s">
        <v>2528</v>
      </c>
      <c r="T35" s="1" t="s">
        <v>2474</v>
      </c>
      <c r="U35" s="1" t="s">
        <v>57</v>
      </c>
      <c r="V35" s="1" t="e">
        <f t="shared" si="15"/>
        <v>#REF!</v>
      </c>
      <c r="W35" s="1" t="e">
        <f t="shared" si="16"/>
        <v>#REF!</v>
      </c>
      <c r="X35" s="1" t="s">
        <v>2460</v>
      </c>
      <c r="Y35" s="1"/>
      <c r="Z35" s="1"/>
      <c r="AA35" s="1" t="s">
        <v>59</v>
      </c>
      <c r="AB35" s="1" t="s">
        <v>60</v>
      </c>
      <c r="AC35" s="6">
        <f>Table131114[[#This Row],[US MSRP]]</f>
        <v>1982</v>
      </c>
      <c r="AD35" s="1"/>
      <c r="AE35" s="1"/>
      <c r="AF35" s="1"/>
      <c r="AG35" s="1"/>
      <c r="AH35" s="1" t="e">
        <f t="shared" si="17"/>
        <v>#REF!</v>
      </c>
      <c r="AI35" s="1" t="e">
        <f t="shared" si="18"/>
        <v>#REF!</v>
      </c>
      <c r="AJ35" s="1" t="e">
        <f t="shared" si="19"/>
        <v>#REF!</v>
      </c>
      <c r="AK35" s="1" t="e">
        <f t="shared" si="20"/>
        <v>#REF!</v>
      </c>
      <c r="AL35" s="1" t="s">
        <v>54</v>
      </c>
      <c r="AM35" s="1" t="s">
        <v>61</v>
      </c>
      <c r="AN35" s="47" t="e">
        <f t="shared" si="1"/>
        <v>#REF!</v>
      </c>
      <c r="AO35" s="1" t="str">
        <f>Table131114[[#This Row],[Manufacturer''s Category]]</f>
        <v>Parlé</v>
      </c>
      <c r="AP35" s="1"/>
      <c r="AQ35" s="1" t="e">
        <f t="shared" si="21"/>
        <v>#REF!</v>
      </c>
      <c r="AR35" s="1"/>
    </row>
    <row r="36" spans="1:44" ht="42" customHeight="1" x14ac:dyDescent="0.3">
      <c r="A36" s="1" t="e">
        <f t="shared" si="12"/>
        <v>#REF!</v>
      </c>
      <c r="B36" s="5" t="e">
        <f t="shared" si="0"/>
        <v>#REF!</v>
      </c>
      <c r="C36" s="33" t="s">
        <v>4277</v>
      </c>
      <c r="D36" s="1" t="s">
        <v>2530</v>
      </c>
      <c r="E36" s="1" t="s">
        <v>53</v>
      </c>
      <c r="F36" s="31">
        <v>1034</v>
      </c>
      <c r="G36" s="1" t="s">
        <v>2529</v>
      </c>
      <c r="H36" s="1"/>
      <c r="I36" s="1"/>
      <c r="J36" s="1"/>
      <c r="K36" s="1"/>
      <c r="L36" s="1"/>
      <c r="M36" s="1" t="s">
        <v>54</v>
      </c>
      <c r="N36" s="1" t="e">
        <f t="shared" si="13"/>
        <v>#REF!</v>
      </c>
      <c r="O36" s="23"/>
      <c r="P36" s="1" t="e">
        <f t="shared" si="14"/>
        <v>#REF!</v>
      </c>
      <c r="Q36" s="1"/>
      <c r="R36" s="12" t="str">
        <f>Table131114[[#This Row],[Short Description]]</f>
        <v>Parlé TTM-XEX Black</v>
      </c>
      <c r="S36" s="1" t="s">
        <v>2531</v>
      </c>
      <c r="T36" s="1" t="s">
        <v>2474</v>
      </c>
      <c r="U36" s="1" t="s">
        <v>57</v>
      </c>
      <c r="V36" s="1" t="e">
        <f t="shared" si="15"/>
        <v>#REF!</v>
      </c>
      <c r="W36" s="1" t="e">
        <f t="shared" si="16"/>
        <v>#REF!</v>
      </c>
      <c r="X36" s="1" t="s">
        <v>2460</v>
      </c>
      <c r="Y36" s="1"/>
      <c r="Z36" s="1"/>
      <c r="AA36" s="1" t="s">
        <v>59</v>
      </c>
      <c r="AB36" s="1" t="s">
        <v>60</v>
      </c>
      <c r="AC36" s="6">
        <f>Table131114[[#This Row],[US MSRP]]</f>
        <v>1034</v>
      </c>
      <c r="AD36" s="1"/>
      <c r="AE36" s="1"/>
      <c r="AF36" s="1"/>
      <c r="AG36" s="1"/>
      <c r="AH36" s="1" t="e">
        <f t="shared" si="17"/>
        <v>#REF!</v>
      </c>
      <c r="AI36" s="1" t="e">
        <f t="shared" si="18"/>
        <v>#REF!</v>
      </c>
      <c r="AJ36" s="1" t="e">
        <f t="shared" si="19"/>
        <v>#REF!</v>
      </c>
      <c r="AK36" s="1" t="e">
        <f t="shared" si="20"/>
        <v>#REF!</v>
      </c>
      <c r="AL36" s="1" t="s">
        <v>54</v>
      </c>
      <c r="AM36" s="1" t="s">
        <v>61</v>
      </c>
      <c r="AN36" s="47" t="e">
        <f t="shared" si="1"/>
        <v>#REF!</v>
      </c>
      <c r="AO36" s="1" t="str">
        <f>Table131114[[#This Row],[Manufacturer''s Category]]</f>
        <v>Parlé</v>
      </c>
      <c r="AP36" s="1"/>
      <c r="AQ36" s="1" t="e">
        <f t="shared" si="21"/>
        <v>#REF!</v>
      </c>
      <c r="AR36" s="1"/>
    </row>
    <row r="37" spans="1:44" ht="42" customHeight="1" x14ac:dyDescent="0.3">
      <c r="A37" s="1" t="e">
        <f t="shared" si="12"/>
        <v>#REF!</v>
      </c>
      <c r="B37" s="5" t="e">
        <f t="shared" si="0"/>
        <v>#REF!</v>
      </c>
      <c r="C37" s="33" t="s">
        <v>4278</v>
      </c>
      <c r="D37" s="1" t="s">
        <v>2533</v>
      </c>
      <c r="E37" s="1" t="s">
        <v>53</v>
      </c>
      <c r="F37" s="31">
        <v>1034</v>
      </c>
      <c r="G37" s="1" t="s">
        <v>2532</v>
      </c>
      <c r="H37" s="1"/>
      <c r="I37" s="1"/>
      <c r="J37" s="1"/>
      <c r="K37" s="1"/>
      <c r="L37" s="1"/>
      <c r="M37" s="1" t="s">
        <v>54</v>
      </c>
      <c r="N37" s="1" t="e">
        <f t="shared" si="13"/>
        <v>#REF!</v>
      </c>
      <c r="O37" s="23"/>
      <c r="P37" s="1" t="e">
        <f t="shared" si="14"/>
        <v>#REF!</v>
      </c>
      <c r="Q37" s="1"/>
      <c r="R37" s="12" t="str">
        <f>Table131114[[#This Row],[Short Description]]</f>
        <v>Parlé TTM-XEX White</v>
      </c>
      <c r="S37" s="1" t="s">
        <v>2534</v>
      </c>
      <c r="T37" s="1" t="s">
        <v>2474</v>
      </c>
      <c r="U37" s="1" t="s">
        <v>57</v>
      </c>
      <c r="V37" s="1" t="e">
        <f t="shared" si="15"/>
        <v>#REF!</v>
      </c>
      <c r="W37" s="1" t="e">
        <f t="shared" si="16"/>
        <v>#REF!</v>
      </c>
      <c r="X37" s="1" t="s">
        <v>2460</v>
      </c>
      <c r="Y37" s="1"/>
      <c r="Z37" s="1"/>
      <c r="AA37" s="1" t="s">
        <v>59</v>
      </c>
      <c r="AB37" s="1" t="s">
        <v>60</v>
      </c>
      <c r="AC37" s="6">
        <f>Table131114[[#This Row],[US MSRP]]</f>
        <v>1034</v>
      </c>
      <c r="AD37" s="1"/>
      <c r="AE37" s="1"/>
      <c r="AF37" s="1"/>
      <c r="AG37" s="1"/>
      <c r="AH37" s="1" t="e">
        <f t="shared" si="17"/>
        <v>#REF!</v>
      </c>
      <c r="AI37" s="1" t="e">
        <f t="shared" si="18"/>
        <v>#REF!</v>
      </c>
      <c r="AJ37" s="1" t="e">
        <f t="shared" si="19"/>
        <v>#REF!</v>
      </c>
      <c r="AK37" s="1" t="e">
        <f t="shared" si="20"/>
        <v>#REF!</v>
      </c>
      <c r="AL37" s="1" t="s">
        <v>54</v>
      </c>
      <c r="AM37" s="1" t="s">
        <v>61</v>
      </c>
      <c r="AN37" s="47" t="e">
        <f t="shared" si="1"/>
        <v>#REF!</v>
      </c>
      <c r="AO37" s="1" t="str">
        <f>Table131114[[#This Row],[Manufacturer''s Category]]</f>
        <v>Parlé</v>
      </c>
      <c r="AP37" s="1"/>
      <c r="AQ37" s="1" t="e">
        <f t="shared" si="21"/>
        <v>#REF!</v>
      </c>
      <c r="AR37" s="1"/>
    </row>
    <row r="38" spans="1:44" ht="42" customHeight="1" x14ac:dyDescent="0.3">
      <c r="A38" s="1" t="e">
        <f t="shared" si="12"/>
        <v>#REF!</v>
      </c>
      <c r="B38" s="5" t="e">
        <f t="shared" si="0"/>
        <v>#REF!</v>
      </c>
      <c r="C38" s="33" t="s">
        <v>4279</v>
      </c>
      <c r="D38" s="1" t="s">
        <v>2536</v>
      </c>
      <c r="E38" s="1" t="s">
        <v>53</v>
      </c>
      <c r="F38" s="31">
        <v>86</v>
      </c>
      <c r="G38" s="1" t="s">
        <v>2535</v>
      </c>
      <c r="H38" s="1"/>
      <c r="I38" s="1"/>
      <c r="J38" s="1"/>
      <c r="K38" s="1"/>
      <c r="L38" s="1"/>
      <c r="M38" s="1" t="s">
        <v>73</v>
      </c>
      <c r="N38" s="1" t="s">
        <v>1</v>
      </c>
      <c r="O38" s="23"/>
      <c r="P38" s="1" t="e">
        <f t="shared" si="14"/>
        <v>#REF!</v>
      </c>
      <c r="Q38" s="1"/>
      <c r="R38" s="12" t="str">
        <f>Table131114[[#This Row],[Short Description]]</f>
        <v>Parlé TTM-X-SM</v>
      </c>
      <c r="S38" s="1" t="s">
        <v>2537</v>
      </c>
      <c r="T38" s="1" t="s">
        <v>75</v>
      </c>
      <c r="U38" s="1" t="s">
        <v>57</v>
      </c>
      <c r="V38" s="1" t="e">
        <f t="shared" si="15"/>
        <v>#REF!</v>
      </c>
      <c r="W38" s="1" t="e">
        <f t="shared" si="16"/>
        <v>#REF!</v>
      </c>
      <c r="X38" s="1" t="s">
        <v>2460</v>
      </c>
      <c r="Y38" s="1"/>
      <c r="Z38" s="1"/>
      <c r="AA38" s="1"/>
      <c r="AB38" s="1"/>
      <c r="AC38" s="6">
        <f>Table131114[[#This Row],[US MSRP]]</f>
        <v>86</v>
      </c>
      <c r="AD38" s="1"/>
      <c r="AE38" s="1"/>
      <c r="AF38" s="1"/>
      <c r="AG38" s="1"/>
      <c r="AH38" s="1" t="e">
        <f t="shared" si="17"/>
        <v>#REF!</v>
      </c>
      <c r="AI38" s="1" t="e">
        <f t="shared" si="18"/>
        <v>#REF!</v>
      </c>
      <c r="AJ38" s="1" t="e">
        <f t="shared" si="19"/>
        <v>#REF!</v>
      </c>
      <c r="AK38" s="1" t="e">
        <f t="shared" si="20"/>
        <v>#REF!</v>
      </c>
      <c r="AL38" s="1" t="s">
        <v>54</v>
      </c>
      <c r="AM38" s="1" t="s">
        <v>61</v>
      </c>
      <c r="AN38" s="47" t="e">
        <f t="shared" si="1"/>
        <v>#REF!</v>
      </c>
      <c r="AO38" s="1" t="str">
        <f>Table131114[[#This Row],[Manufacturer''s Category]]</f>
        <v>Parlé</v>
      </c>
      <c r="AP38" s="1"/>
      <c r="AQ38" s="1" t="e">
        <f t="shared" si="21"/>
        <v>#REF!</v>
      </c>
      <c r="AR38" s="1"/>
    </row>
    <row r="39" spans="1:44" ht="42" customHeight="1" x14ac:dyDescent="0.3">
      <c r="A39" s="1" t="e">
        <f t="shared" si="12"/>
        <v>#REF!</v>
      </c>
      <c r="B39" s="5" t="e">
        <f t="shared" si="0"/>
        <v>#REF!</v>
      </c>
      <c r="C39" s="2" t="s">
        <v>4280</v>
      </c>
      <c r="D39" s="1" t="s">
        <v>2997</v>
      </c>
      <c r="E39" s="1" t="s">
        <v>53</v>
      </c>
      <c r="F39" s="31">
        <v>1900</v>
      </c>
      <c r="G39" s="1" t="s">
        <v>2996</v>
      </c>
      <c r="H39" s="1"/>
      <c r="I39" s="1"/>
      <c r="J39" s="1"/>
      <c r="K39" s="1"/>
      <c r="L39" s="1"/>
      <c r="M39" s="1"/>
      <c r="N39" s="1" t="s">
        <v>1</v>
      </c>
      <c r="O39" s="4"/>
      <c r="P39" s="1" t="e">
        <f t="shared" si="14"/>
        <v>#REF!</v>
      </c>
      <c r="Q39" s="1"/>
      <c r="R39" s="12" t="str">
        <f>Table131114[[#This Row],[Short Description]]</f>
        <v>Parlé VBC 2500a</v>
      </c>
      <c r="S39" s="1" t="s">
        <v>2999</v>
      </c>
      <c r="T39" s="1" t="s">
        <v>2459</v>
      </c>
      <c r="U39" s="1" t="s">
        <v>57</v>
      </c>
      <c r="V39" s="1" t="e">
        <f t="shared" si="15"/>
        <v>#REF!</v>
      </c>
      <c r="W39" s="1" t="e">
        <f t="shared" si="16"/>
        <v>#REF!</v>
      </c>
      <c r="X39" s="1" t="s">
        <v>306</v>
      </c>
      <c r="Y39" s="1"/>
      <c r="Z39" s="1"/>
      <c r="AA39" s="1"/>
      <c r="AB39" s="1"/>
      <c r="AC39" s="6">
        <v>1199</v>
      </c>
      <c r="AD39" s="1"/>
      <c r="AE39" s="1"/>
      <c r="AF39" s="1"/>
      <c r="AG39" s="1"/>
      <c r="AH39" s="1" t="e">
        <f t="shared" si="17"/>
        <v>#REF!</v>
      </c>
      <c r="AI39" s="1" t="e">
        <f t="shared" si="18"/>
        <v>#REF!</v>
      </c>
      <c r="AJ39" s="1" t="e">
        <f t="shared" si="19"/>
        <v>#REF!</v>
      </c>
      <c r="AK39" s="1" t="e">
        <f t="shared" si="20"/>
        <v>#REF!</v>
      </c>
      <c r="AL39" s="1" t="s">
        <v>3</v>
      </c>
      <c r="AM39" s="1" t="s">
        <v>76</v>
      </c>
      <c r="AN39" s="47" t="e">
        <f t="shared" si="1"/>
        <v>#REF!</v>
      </c>
      <c r="AO39" s="1" t="str">
        <f>Table131114[[#This Row],[Manufacturer''s Category]]</f>
        <v>Biamp</v>
      </c>
      <c r="AP39" s="1"/>
      <c r="AQ39" s="1" t="e">
        <f t="shared" si="21"/>
        <v>#REF!</v>
      </c>
      <c r="AR39" s="1"/>
    </row>
    <row r="40" spans="1:44" ht="42" customHeight="1" x14ac:dyDescent="0.3">
      <c r="A40" s="1" t="e">
        <f t="shared" si="12"/>
        <v>#REF!</v>
      </c>
      <c r="B40" s="5" t="e">
        <f t="shared" si="0"/>
        <v>#REF!</v>
      </c>
      <c r="C40" s="2" t="s">
        <v>4281</v>
      </c>
      <c r="D40" s="1" t="s">
        <v>3269</v>
      </c>
      <c r="E40" s="1" t="s">
        <v>53</v>
      </c>
      <c r="F40" s="31">
        <v>2600</v>
      </c>
      <c r="G40" s="1" t="s">
        <v>3268</v>
      </c>
      <c r="H40" s="1"/>
      <c r="I40" s="1" t="s">
        <v>3110</v>
      </c>
      <c r="J40" s="1" t="s">
        <v>3110</v>
      </c>
      <c r="K40" s="1" t="s">
        <v>3110</v>
      </c>
      <c r="L40" s="1" t="s">
        <v>3110</v>
      </c>
      <c r="M40" s="1" t="s">
        <v>3110</v>
      </c>
      <c r="N40" s="1" t="s">
        <v>1</v>
      </c>
      <c r="O40" s="4"/>
      <c r="P40" s="1" t="s">
        <v>2</v>
      </c>
      <c r="Q40" s="1" t="s">
        <v>3110</v>
      </c>
      <c r="R40" s="12" t="s">
        <v>3269</v>
      </c>
      <c r="S40" s="1" t="s">
        <v>3270</v>
      </c>
      <c r="T40" s="1" t="s">
        <v>3266</v>
      </c>
      <c r="U40" s="1" t="s">
        <v>54</v>
      </c>
      <c r="V40" s="1" t="s">
        <v>73</v>
      </c>
      <c r="W40" s="1" t="s">
        <v>4</v>
      </c>
      <c r="X40" s="1" t="s">
        <v>2460</v>
      </c>
      <c r="Y40" s="1" t="s">
        <v>3110</v>
      </c>
      <c r="Z40" s="1" t="s">
        <v>3110</v>
      </c>
      <c r="AA40" s="1" t="s">
        <v>3110</v>
      </c>
      <c r="AB40" s="1" t="s">
        <v>3110</v>
      </c>
      <c r="AC40" s="6">
        <v>1625</v>
      </c>
      <c r="AD40" s="1" t="s">
        <v>3110</v>
      </c>
      <c r="AE40" s="1" t="s">
        <v>3110</v>
      </c>
      <c r="AF40" s="1" t="s">
        <v>3110</v>
      </c>
      <c r="AG40" s="1" t="s">
        <v>3110</v>
      </c>
      <c r="AH40" s="1" t="s">
        <v>5</v>
      </c>
      <c r="AI40" s="1" t="s">
        <v>6</v>
      </c>
      <c r="AJ40" s="1" t="s">
        <v>73</v>
      </c>
      <c r="AK40" s="1" t="s">
        <v>73</v>
      </c>
      <c r="AL40" s="1" t="s">
        <v>73</v>
      </c>
      <c r="AM40" s="1" t="s">
        <v>3110</v>
      </c>
      <c r="AN40" s="47" t="e">
        <f t="shared" si="1"/>
        <v>#REF!</v>
      </c>
      <c r="AO40" s="1" t="s">
        <v>2460</v>
      </c>
      <c r="AP40" s="1" t="s">
        <v>3110</v>
      </c>
      <c r="AQ40" s="1">
        <v>4911</v>
      </c>
      <c r="AR40" s="1"/>
    </row>
    <row r="41" spans="1:44" ht="42" customHeight="1" x14ac:dyDescent="0.3">
      <c r="A41" s="1" t="e">
        <f t="shared" si="12"/>
        <v>#REF!</v>
      </c>
      <c r="B41" s="5" t="e">
        <f t="shared" si="0"/>
        <v>#REF!</v>
      </c>
      <c r="C41" s="2" t="s">
        <v>4283</v>
      </c>
      <c r="D41" s="1" t="s">
        <v>2417</v>
      </c>
      <c r="E41" s="1" t="s">
        <v>53</v>
      </c>
      <c r="F41" s="31">
        <v>222</v>
      </c>
      <c r="G41" s="48" t="s">
        <v>2416</v>
      </c>
      <c r="H41" s="1"/>
      <c r="I41" s="1"/>
      <c r="J41" s="1"/>
      <c r="K41" s="1"/>
      <c r="L41" s="1"/>
      <c r="M41" s="1"/>
      <c r="N41" s="1" t="s">
        <v>1</v>
      </c>
      <c r="O41" s="3"/>
      <c r="P41" s="1" t="e">
        <f>WeightUOM</f>
        <v>#REF!</v>
      </c>
      <c r="Q41" s="1"/>
      <c r="R41" s="12" t="str">
        <f>Table131114[[#This Row],[Short Description]]</f>
        <v>Plenum box 12 x 12</v>
      </c>
      <c r="S41" s="36" t="s">
        <v>2418</v>
      </c>
      <c r="T41" s="1" t="s">
        <v>412</v>
      </c>
      <c r="U41" s="1" t="s">
        <v>3</v>
      </c>
      <c r="V41" s="1" t="e">
        <f>NotForSale</f>
        <v>#REF!</v>
      </c>
      <c r="W41" s="1" t="e">
        <f>ItemStatus</f>
        <v>#REF!</v>
      </c>
      <c r="X41" s="1" t="s">
        <v>306</v>
      </c>
      <c r="Y41" s="1"/>
      <c r="Z41" s="1"/>
      <c r="AA41" s="1"/>
      <c r="AB41" s="1"/>
      <c r="AC41" s="6">
        <f>Table131114[[#This Row],[US MSRP]]</f>
        <v>222</v>
      </c>
      <c r="AD41" s="1"/>
      <c r="AE41" s="1"/>
      <c r="AF41" s="1"/>
      <c r="AG41" s="1"/>
      <c r="AH41" s="1" t="e">
        <f>FOB</f>
        <v>#REF!</v>
      </c>
      <c r="AI41" s="1" t="e">
        <f>Freight</f>
        <v>#REF!</v>
      </c>
      <c r="AJ41" s="1" t="e">
        <f>DropShip</f>
        <v>#REF!</v>
      </c>
      <c r="AK41" s="1" t="e">
        <f>EnergyStar</f>
        <v>#REF!</v>
      </c>
      <c r="AL41" s="1" t="s">
        <v>3</v>
      </c>
      <c r="AM41" s="1" t="s">
        <v>76</v>
      </c>
      <c r="AN41" s="47" t="e">
        <f t="shared" si="1"/>
        <v>#REF!</v>
      </c>
      <c r="AO41" s="1" t="str">
        <f>Table131114[[#This Row],[Manufacturer''s Category]]</f>
        <v>Biamp</v>
      </c>
      <c r="AP41" s="1"/>
      <c r="AQ41" s="1" t="e">
        <f>InfoComm_Number</f>
        <v>#REF!</v>
      </c>
      <c r="AR41" s="1"/>
    </row>
    <row r="42" spans="1:44" ht="42" customHeight="1" x14ac:dyDescent="0.3">
      <c r="A42" s="1" t="e">
        <f t="shared" si="12"/>
        <v>#REF!</v>
      </c>
      <c r="B42" s="5" t="e">
        <f t="shared" si="0"/>
        <v>#REF!</v>
      </c>
      <c r="C42" s="2" t="s">
        <v>4383</v>
      </c>
      <c r="D42" s="1" t="s">
        <v>2539</v>
      </c>
      <c r="E42" s="1" t="s">
        <v>53</v>
      </c>
      <c r="F42" s="31">
        <v>38</v>
      </c>
      <c r="G42" s="1" t="s">
        <v>2538</v>
      </c>
      <c r="H42" s="1"/>
      <c r="I42" s="1"/>
      <c r="J42" s="1"/>
      <c r="K42" s="1"/>
      <c r="L42" s="1"/>
      <c r="M42" s="1" t="s">
        <v>73</v>
      </c>
      <c r="N42" s="1" t="s">
        <v>1</v>
      </c>
      <c r="O42" s="3"/>
      <c r="P42" s="1" t="e">
        <f>WeightUOM</f>
        <v>#REF!</v>
      </c>
      <c r="Q42" s="1"/>
      <c r="R42" s="12" t="str">
        <f>Table131114[[#This Row],[Short Description]]</f>
        <v>Seismic cable adapter</v>
      </c>
      <c r="S42" s="1" t="s">
        <v>2540</v>
      </c>
      <c r="T42" s="1" t="s">
        <v>75</v>
      </c>
      <c r="U42" s="1" t="s">
        <v>3</v>
      </c>
      <c r="V42" s="1" t="e">
        <f>NotForSale</f>
        <v>#REF!</v>
      </c>
      <c r="W42" s="1" t="e">
        <f>ItemStatus</f>
        <v>#REF!</v>
      </c>
      <c r="X42" s="1" t="s">
        <v>306</v>
      </c>
      <c r="Y42" s="1"/>
      <c r="Z42" s="1"/>
      <c r="AA42" s="1"/>
      <c r="AB42" s="1"/>
      <c r="AC42" s="6">
        <f>Table131114[[#This Row],[US MSRP]]</f>
        <v>38</v>
      </c>
      <c r="AD42" s="1"/>
      <c r="AE42" s="1"/>
      <c r="AF42" s="1"/>
      <c r="AG42" s="1"/>
      <c r="AH42" s="1" t="e">
        <f>FOB</f>
        <v>#REF!</v>
      </c>
      <c r="AI42" s="1" t="e">
        <f>Freight</f>
        <v>#REF!</v>
      </c>
      <c r="AJ42" s="1" t="e">
        <f>DropShip</f>
        <v>#REF!</v>
      </c>
      <c r="AK42" s="1" t="e">
        <f>EnergyStar</f>
        <v>#REF!</v>
      </c>
      <c r="AL42" s="1" t="s">
        <v>57</v>
      </c>
      <c r="AM42" s="1" t="s">
        <v>61</v>
      </c>
      <c r="AN42" s="47" t="e">
        <f t="shared" si="1"/>
        <v>#REF!</v>
      </c>
      <c r="AO42" s="1" t="str">
        <f>Table131114[[#This Row],[Manufacturer''s Category]]</f>
        <v>Biamp</v>
      </c>
      <c r="AP42" s="1"/>
      <c r="AQ42" s="1" t="e">
        <f>InfoComm_Number</f>
        <v>#REF!</v>
      </c>
      <c r="AR42" s="1"/>
    </row>
    <row r="43" spans="1:44" ht="42" customHeight="1" x14ac:dyDescent="0.3">
      <c r="A43" s="1" t="e">
        <f t="shared" si="12"/>
        <v>#REF!</v>
      </c>
      <c r="B43" s="5" t="e">
        <f t="shared" si="0"/>
        <v>#REF!</v>
      </c>
      <c r="C43" s="2" t="s">
        <v>4421</v>
      </c>
      <c r="D43" s="1" t="s">
        <v>2542</v>
      </c>
      <c r="E43" s="1" t="s">
        <v>53</v>
      </c>
      <c r="F43" s="31">
        <v>50</v>
      </c>
      <c r="G43" s="1" t="s">
        <v>2541</v>
      </c>
      <c r="H43" s="1"/>
      <c r="I43" s="1"/>
      <c r="J43" s="1"/>
      <c r="K43" s="1"/>
      <c r="L43" s="1"/>
      <c r="M43" s="1" t="s">
        <v>73</v>
      </c>
      <c r="N43" s="1" t="s">
        <v>1</v>
      </c>
      <c r="O43" s="3"/>
      <c r="P43" s="1" t="e">
        <f>WeightUOM</f>
        <v>#REF!</v>
      </c>
      <c r="Q43" s="1"/>
      <c r="R43" s="12" t="str">
        <f>Table131114[[#This Row],[Short Description]]</f>
        <v>TB-1</v>
      </c>
      <c r="S43" s="1" t="s">
        <v>2543</v>
      </c>
      <c r="T43" s="1" t="s">
        <v>75</v>
      </c>
      <c r="U43" s="1" t="s">
        <v>3</v>
      </c>
      <c r="V43" s="1" t="e">
        <f>NotForSale</f>
        <v>#REF!</v>
      </c>
      <c r="W43" s="1" t="e">
        <f>ItemStatus</f>
        <v>#REF!</v>
      </c>
      <c r="X43" s="1" t="s">
        <v>306</v>
      </c>
      <c r="Y43" s="1"/>
      <c r="Z43" s="1"/>
      <c r="AA43" s="1"/>
      <c r="AB43" s="1"/>
      <c r="AC43" s="6">
        <f>Table131114[[#This Row],[US MSRP]]</f>
        <v>50</v>
      </c>
      <c r="AD43" s="1"/>
      <c r="AE43" s="1"/>
      <c r="AF43" s="1"/>
      <c r="AG43" s="1"/>
      <c r="AH43" s="1" t="e">
        <f>FOB</f>
        <v>#REF!</v>
      </c>
      <c r="AI43" s="1" t="e">
        <f>Freight</f>
        <v>#REF!</v>
      </c>
      <c r="AJ43" s="1" t="e">
        <f>DropShip</f>
        <v>#REF!</v>
      </c>
      <c r="AK43" s="1" t="e">
        <f>EnergyStar</f>
        <v>#REF!</v>
      </c>
      <c r="AL43" s="1" t="s">
        <v>57</v>
      </c>
      <c r="AM43" s="1" t="s">
        <v>61</v>
      </c>
      <c r="AN43" s="47" t="e">
        <f t="shared" si="1"/>
        <v>#REF!</v>
      </c>
      <c r="AO43" s="1" t="str">
        <f>Table131114[[#This Row],[Manufacturer''s Category]]</f>
        <v>Biamp</v>
      </c>
      <c r="AP43" s="1"/>
      <c r="AQ43" s="1" t="e">
        <f>InfoComm_Number</f>
        <v>#REF!</v>
      </c>
      <c r="AR43" s="1"/>
    </row>
    <row r="44" spans="1:44" ht="42" customHeight="1" x14ac:dyDescent="0.3">
      <c r="A44" s="1" t="s">
        <v>0</v>
      </c>
      <c r="B44" s="5" t="e">
        <f t="shared" si="0"/>
        <v>#REF!</v>
      </c>
      <c r="C44" s="39" t="s">
        <v>4482</v>
      </c>
      <c r="D44" s="1" t="s">
        <v>517</v>
      </c>
      <c r="E44" s="1" t="s">
        <v>53</v>
      </c>
      <c r="F44" s="6">
        <v>276</v>
      </c>
      <c r="G44" s="1" t="s">
        <v>516</v>
      </c>
      <c r="H44" s="1"/>
      <c r="I44" s="1"/>
      <c r="J44" s="1"/>
      <c r="K44" s="1"/>
      <c r="L44" s="1"/>
      <c r="M44" s="1"/>
      <c r="N44" s="1" t="s">
        <v>1</v>
      </c>
      <c r="O44" s="3"/>
      <c r="P44" s="1" t="s">
        <v>2</v>
      </c>
      <c r="Q44" s="1"/>
      <c r="R44" s="12" t="str">
        <f>Table131114[[#This Row],[Short Description]]</f>
        <v>USB 200</v>
      </c>
      <c r="S44" s="1" t="s">
        <v>518</v>
      </c>
      <c r="T44" s="1" t="s">
        <v>519</v>
      </c>
      <c r="U44" s="1" t="s">
        <v>57</v>
      </c>
      <c r="V44" s="1" t="s">
        <v>3</v>
      </c>
      <c r="W44" s="1" t="s">
        <v>4</v>
      </c>
      <c r="X44" s="1" t="s">
        <v>306</v>
      </c>
      <c r="Y44" s="1"/>
      <c r="Z44" s="1"/>
      <c r="AA44" s="1"/>
      <c r="AB44" s="1"/>
      <c r="AC44" s="6">
        <f>Table131114[[#This Row],[US MSRP]]</f>
        <v>276</v>
      </c>
      <c r="AD44" s="1"/>
      <c r="AE44" s="1"/>
      <c r="AF44" s="1"/>
      <c r="AG44" s="1"/>
      <c r="AH44" s="1" t="s">
        <v>5</v>
      </c>
      <c r="AI44" s="1" t="s">
        <v>6</v>
      </c>
      <c r="AJ44" s="1" t="s">
        <v>3</v>
      </c>
      <c r="AK44" s="1" t="s">
        <v>3</v>
      </c>
      <c r="AL44" s="1" t="s">
        <v>54</v>
      </c>
      <c r="AM44" s="1" t="s">
        <v>520</v>
      </c>
      <c r="AN44" s="47" t="e">
        <f t="shared" si="1"/>
        <v>#REF!</v>
      </c>
      <c r="AO44" s="1" t="s">
        <v>306</v>
      </c>
      <c r="AP44" s="1"/>
      <c r="AQ44" s="1">
        <v>4911</v>
      </c>
      <c r="AR44" s="1"/>
    </row>
  </sheetData>
  <conditionalFormatting sqref="C2:C28">
    <cfRule type="duplicateValues" dxfId="12" priority="54"/>
  </conditionalFormatting>
  <conditionalFormatting sqref="C26">
    <cfRule type="duplicateValues" dxfId="11" priority="2"/>
    <cfRule type="duplicateValues" dxfId="10" priority="3"/>
  </conditionalFormatting>
  <conditionalFormatting sqref="C27:C28">
    <cfRule type="duplicateValues" dxfId="9" priority="1"/>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07E6-4FB5-46B7-80AE-9E21DA5B0F81}">
  <sheetPr codeName="Sheet16"/>
  <dimension ref="A1:AU122"/>
  <sheetViews>
    <sheetView workbookViewId="0">
      <pane xSplit="4" ySplit="1" topLeftCell="E113" activePane="bottomRight" state="frozen"/>
      <selection pane="topRight" activeCell="E1" sqref="E1"/>
      <selection pane="bottomLeft" activeCell="A2" sqref="A2"/>
      <selection pane="bottomRight" activeCell="N2" sqref="N2:N122"/>
    </sheetView>
  </sheetViews>
  <sheetFormatPr defaultColWidth="8.88671875" defaultRowHeight="13.8" x14ac:dyDescent="0.3"/>
  <cols>
    <col min="1" max="1" width="17.5546875" style="1" customWidth="1"/>
    <col min="2" max="2" width="19.5546875" style="1" customWidth="1"/>
    <col min="3" max="3" width="15.5546875" style="2" customWidth="1"/>
    <col min="4" max="4" width="28.44140625" style="1" customWidth="1"/>
    <col min="5" max="5" width="11.109375" style="1" customWidth="1"/>
    <col min="6" max="6" width="14" style="1" customWidth="1"/>
    <col min="7" max="7" width="15.6640625" style="1" customWidth="1"/>
    <col min="8" max="14" width="11.33203125" style="1" bestFit="1" customWidth="1"/>
    <col min="15" max="15" width="14" style="3" bestFit="1" customWidth="1"/>
    <col min="16" max="16" width="14.109375" style="1" customWidth="1"/>
    <col min="17" max="17" width="11.44140625" style="1" bestFit="1" customWidth="1"/>
    <col min="18" max="18" width="31.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23.4414062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74.33203125" style="1" customWidth="1"/>
    <col min="45" max="16384" width="8.88671875" style="1"/>
  </cols>
  <sheetData>
    <row r="1" spans="1:47" s="17" customFormat="1"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7" ht="42" customHeight="1" x14ac:dyDescent="0.3">
      <c r="A2" s="1" t="e">
        <f>Company</f>
        <v>#REF!</v>
      </c>
      <c r="B2" s="5" t="e">
        <f t="shared" ref="B2:B26" si="0">Effectivity_Date</f>
        <v>#REF!</v>
      </c>
      <c r="C2" s="43" t="s">
        <v>3543</v>
      </c>
      <c r="D2" s="40" t="s">
        <v>2545</v>
      </c>
      <c r="E2" s="1" t="s">
        <v>53</v>
      </c>
      <c r="F2" s="6">
        <v>98</v>
      </c>
      <c r="G2" s="1" t="s">
        <v>2544</v>
      </c>
      <c r="M2" s="1" t="s">
        <v>73</v>
      </c>
      <c r="N2" s="1" t="s">
        <v>1</v>
      </c>
      <c r="O2" s="23" t="s">
        <v>154</v>
      </c>
      <c r="P2" s="1" t="e">
        <f>WeightUOM</f>
        <v>#REF!</v>
      </c>
      <c r="R2" s="1" t="str">
        <f>Table14[[#This Row],[Short Description]]</f>
        <v>16mm Black Grommet, 10-Pack</v>
      </c>
      <c r="S2" s="1" t="s">
        <v>2546</v>
      </c>
      <c r="T2" s="1" t="s">
        <v>412</v>
      </c>
      <c r="U2" s="1" t="s">
        <v>3</v>
      </c>
      <c r="V2" s="1" t="e">
        <f>NotForSale</f>
        <v>#REF!</v>
      </c>
      <c r="W2" s="1" t="e">
        <f>ItemStatus</f>
        <v>#REF!</v>
      </c>
      <c r="X2" s="1" t="s">
        <v>306</v>
      </c>
      <c r="AC2" s="31">
        <f>Table14[[#This Row],[US MSRP]]</f>
        <v>98</v>
      </c>
      <c r="AH2" s="1" t="e">
        <f>FOB</f>
        <v>#REF!</v>
      </c>
      <c r="AI2" s="1" t="e">
        <f>Freight</f>
        <v>#REF!</v>
      </c>
      <c r="AJ2" s="1" t="e">
        <f>DropShip</f>
        <v>#REF!</v>
      </c>
      <c r="AK2" s="1" t="e">
        <f>EnergyStar</f>
        <v>#REF!</v>
      </c>
      <c r="AL2" s="1" t="s">
        <v>73</v>
      </c>
      <c r="AM2" s="1" t="s">
        <v>76</v>
      </c>
      <c r="AN2" s="30" t="e">
        <f>URL</f>
        <v>#REF!</v>
      </c>
      <c r="AO2" s="1" t="str">
        <f>Table14[[#This Row],[Manufacturer''s Category]]</f>
        <v>Biamp</v>
      </c>
      <c r="AQ2" s="1" t="e">
        <f>InfoComm_Number</f>
        <v>#REF!</v>
      </c>
      <c r="AR2" s="28"/>
      <c r="AU2" s="20">
        <v>900</v>
      </c>
    </row>
    <row r="3" spans="1:47" ht="42" customHeight="1" x14ac:dyDescent="0.3">
      <c r="A3" s="1" t="e">
        <f>Company</f>
        <v>#REF!</v>
      </c>
      <c r="B3" s="5" t="e">
        <f t="shared" si="0"/>
        <v>#REF!</v>
      </c>
      <c r="C3" s="43" t="s">
        <v>3544</v>
      </c>
      <c r="D3" s="40" t="s">
        <v>2548</v>
      </c>
      <c r="E3" s="1" t="s">
        <v>53</v>
      </c>
      <c r="F3" s="6">
        <v>98</v>
      </c>
      <c r="G3" s="1" t="s">
        <v>2547</v>
      </c>
      <c r="M3" s="1" t="s">
        <v>73</v>
      </c>
      <c r="N3" s="1" t="s">
        <v>1</v>
      </c>
      <c r="O3" s="23" t="s">
        <v>154</v>
      </c>
      <c r="P3" s="1" t="e">
        <f>WeightUOM</f>
        <v>#REF!</v>
      </c>
      <c r="R3" s="1" t="str">
        <f>Table14[[#This Row],[Short Description]]</f>
        <v>16mm White Grommet, 10-Pack</v>
      </c>
      <c r="S3" s="1" t="s">
        <v>2549</v>
      </c>
      <c r="T3" s="1" t="s">
        <v>412</v>
      </c>
      <c r="U3" s="1" t="s">
        <v>3</v>
      </c>
      <c r="V3" s="1" t="e">
        <f>NotForSale</f>
        <v>#REF!</v>
      </c>
      <c r="W3" s="1" t="e">
        <f>ItemStatus</f>
        <v>#REF!</v>
      </c>
      <c r="X3" s="1" t="s">
        <v>306</v>
      </c>
      <c r="AC3" s="31">
        <f>Table14[[#This Row],[US MSRP]]</f>
        <v>98</v>
      </c>
      <c r="AH3" s="1" t="e">
        <f>FOB</f>
        <v>#REF!</v>
      </c>
      <c r="AI3" s="1" t="e">
        <f>Freight</f>
        <v>#REF!</v>
      </c>
      <c r="AJ3" s="1" t="e">
        <f>DropShip</f>
        <v>#REF!</v>
      </c>
      <c r="AK3" s="1" t="e">
        <f>EnergyStar</f>
        <v>#REF!</v>
      </c>
      <c r="AL3" s="1" t="s">
        <v>73</v>
      </c>
      <c r="AM3" s="1" t="s">
        <v>76</v>
      </c>
      <c r="AN3" s="30" t="e">
        <f>URL</f>
        <v>#REF!</v>
      </c>
      <c r="AO3" s="1" t="str">
        <f>Table14[[#This Row],[Manufacturer''s Category]]</f>
        <v>Biamp</v>
      </c>
      <c r="AQ3" s="1" t="e">
        <f>InfoComm_Number</f>
        <v>#REF!</v>
      </c>
      <c r="AR3" s="28"/>
      <c r="AU3" s="20">
        <v>434</v>
      </c>
    </row>
    <row r="4" spans="1:47" ht="42" customHeight="1" x14ac:dyDescent="0.3">
      <c r="A4" s="1" t="e">
        <f>Company</f>
        <v>#REF!</v>
      </c>
      <c r="B4" s="5" t="e">
        <f t="shared" si="0"/>
        <v>#REF!</v>
      </c>
      <c r="C4" s="53" t="s">
        <v>3562</v>
      </c>
      <c r="D4" s="26" t="s">
        <v>2551</v>
      </c>
      <c r="E4" s="7" t="s">
        <v>53</v>
      </c>
      <c r="F4" s="8">
        <v>1090</v>
      </c>
      <c r="G4" s="7" t="s">
        <v>2550</v>
      </c>
      <c r="H4" s="7"/>
      <c r="I4" s="7"/>
      <c r="J4" s="7"/>
      <c r="K4" s="7"/>
      <c r="L4" s="7"/>
      <c r="M4" s="1" t="s">
        <v>54</v>
      </c>
      <c r="N4" s="1" t="s">
        <v>1</v>
      </c>
      <c r="O4" s="24">
        <v>1.91</v>
      </c>
      <c r="P4" s="1" t="e">
        <f>WeightUOM</f>
        <v>#REF!</v>
      </c>
      <c r="Q4" s="7"/>
      <c r="R4" s="1" t="str">
        <f>Table14[[#This Row],[Short Description]]</f>
        <v>AMP-A460H</v>
      </c>
      <c r="S4" s="7" t="s">
        <v>2552</v>
      </c>
      <c r="T4" s="7" t="s">
        <v>221</v>
      </c>
      <c r="U4" s="7" t="s">
        <v>57</v>
      </c>
      <c r="V4" s="1" t="e">
        <f>NotForSale</f>
        <v>#REF!</v>
      </c>
      <c r="W4" s="1" t="e">
        <f>ItemStatus</f>
        <v>#REF!</v>
      </c>
      <c r="X4" s="7" t="s">
        <v>306</v>
      </c>
      <c r="Y4" s="7"/>
      <c r="Z4" s="7"/>
      <c r="AA4" s="7"/>
      <c r="AC4" s="27">
        <f>Table14[[#This Row],[US MSRP]]</f>
        <v>1090</v>
      </c>
      <c r="AD4" s="7"/>
      <c r="AE4" s="7"/>
      <c r="AF4" s="7"/>
      <c r="AG4" s="7"/>
      <c r="AH4" s="1" t="e">
        <f>FOB</f>
        <v>#REF!</v>
      </c>
      <c r="AI4" s="1" t="e">
        <f>Freight</f>
        <v>#REF!</v>
      </c>
      <c r="AJ4" s="1" t="e">
        <f>DropShip</f>
        <v>#REF!</v>
      </c>
      <c r="AK4" s="1" t="e">
        <f>EnergyStar</f>
        <v>#REF!</v>
      </c>
      <c r="AL4" s="1" t="s">
        <v>54</v>
      </c>
      <c r="AM4" s="1" t="s">
        <v>61</v>
      </c>
      <c r="AN4" s="30" t="e">
        <f t="shared" ref="AN4:AN35" si="1">URL</f>
        <v>#REF!</v>
      </c>
      <c r="AO4" s="1" t="str">
        <f>Table14[[#This Row],[Manufacturer''s Category]]</f>
        <v>Biamp</v>
      </c>
      <c r="AP4" s="7"/>
      <c r="AQ4" s="1" t="e">
        <f>InfoComm_Number</f>
        <v>#REF!</v>
      </c>
      <c r="AR4" s="10"/>
    </row>
    <row r="5" spans="1:47" ht="42" customHeight="1" x14ac:dyDescent="0.3">
      <c r="A5" s="1" t="e">
        <f>Company</f>
        <v>#REF!</v>
      </c>
      <c r="B5" s="5" t="e">
        <f t="shared" si="0"/>
        <v>#REF!</v>
      </c>
      <c r="C5" s="41" t="s">
        <v>3588</v>
      </c>
      <c r="D5" s="26" t="s">
        <v>3384</v>
      </c>
      <c r="E5" s="7" t="s">
        <v>53</v>
      </c>
      <c r="F5" s="8">
        <v>10450</v>
      </c>
      <c r="G5" s="7" t="s">
        <v>2554</v>
      </c>
      <c r="H5" s="7"/>
      <c r="I5" s="7"/>
      <c r="J5" s="7"/>
      <c r="K5" s="7"/>
      <c r="L5" s="7"/>
      <c r="M5" s="1" t="s">
        <v>154</v>
      </c>
      <c r="N5" s="1" t="s">
        <v>1</v>
      </c>
      <c r="O5" s="9"/>
      <c r="P5" s="1" t="e">
        <f>WeightUOM</f>
        <v>#REF!</v>
      </c>
      <c r="Q5" s="7"/>
      <c r="R5" s="1" t="str">
        <f>Table14[[#This Row],[Short Description]]</f>
        <v>Biamp MRB-L-X400-C-CIC6</v>
      </c>
      <c r="S5" s="37" t="s">
        <v>2555</v>
      </c>
      <c r="T5" s="7" t="s">
        <v>2413</v>
      </c>
      <c r="U5" s="7" t="s">
        <v>57</v>
      </c>
      <c r="V5" s="1" t="e">
        <f>NotForSale</f>
        <v>#REF!</v>
      </c>
      <c r="W5" s="1" t="e">
        <f>ItemStatus</f>
        <v>#REF!</v>
      </c>
      <c r="X5" s="7" t="s">
        <v>306</v>
      </c>
      <c r="Y5" s="7"/>
      <c r="Z5" s="7"/>
      <c r="AA5" s="7" t="s">
        <v>59</v>
      </c>
      <c r="AB5" s="1" t="s">
        <v>60</v>
      </c>
      <c r="AC5" s="27">
        <f>Table14[[#This Row],[US MSRP]]</f>
        <v>10450</v>
      </c>
      <c r="AD5" s="7"/>
      <c r="AE5" s="7"/>
      <c r="AF5" s="7"/>
      <c r="AG5" s="7"/>
      <c r="AH5" s="1" t="e">
        <f>FOB</f>
        <v>#REF!</v>
      </c>
      <c r="AI5" s="1" t="e">
        <f>Freight</f>
        <v>#REF!</v>
      </c>
      <c r="AJ5" s="1" t="e">
        <f>DropShip</f>
        <v>#REF!</v>
      </c>
      <c r="AK5" s="1" t="e">
        <f>EnergyStar</f>
        <v>#REF!</v>
      </c>
      <c r="AL5" s="1" t="s">
        <v>73</v>
      </c>
      <c r="AM5" s="1" t="s">
        <v>2414</v>
      </c>
      <c r="AN5" s="30" t="e">
        <f t="shared" si="1"/>
        <v>#REF!</v>
      </c>
      <c r="AO5" s="1" t="str">
        <f>Table14[[#This Row],[Manufacturer''s Category]]</f>
        <v>Biamp</v>
      </c>
      <c r="AP5" s="7"/>
      <c r="AQ5" s="1" t="e">
        <f>InfoComm_Number</f>
        <v>#REF!</v>
      </c>
      <c r="AR5" s="10"/>
    </row>
    <row r="6" spans="1:47" ht="42" customHeight="1" x14ac:dyDescent="0.3">
      <c r="A6" s="1" t="s">
        <v>0</v>
      </c>
      <c r="B6" s="5" t="e">
        <f t="shared" si="0"/>
        <v>#REF!</v>
      </c>
      <c r="C6" s="41" t="s">
        <v>3589</v>
      </c>
      <c r="D6" s="26" t="s">
        <v>3319</v>
      </c>
      <c r="E6" s="7" t="s">
        <v>53</v>
      </c>
      <c r="F6" s="8">
        <v>10720</v>
      </c>
      <c r="G6" s="7" t="s">
        <v>3318</v>
      </c>
      <c r="H6" s="7"/>
      <c r="I6" s="7" t="s">
        <v>3110</v>
      </c>
      <c r="J6" s="7" t="s">
        <v>3110</v>
      </c>
      <c r="K6" s="7" t="s">
        <v>3110</v>
      </c>
      <c r="L6" s="7" t="s">
        <v>3110</v>
      </c>
      <c r="M6" s="1" t="s">
        <v>3110</v>
      </c>
      <c r="N6" s="1" t="s">
        <v>1</v>
      </c>
      <c r="O6" s="9" t="s">
        <v>3110</v>
      </c>
      <c r="P6" s="1" t="s">
        <v>3110</v>
      </c>
      <c r="Q6" s="7" t="s">
        <v>3110</v>
      </c>
      <c r="R6" s="1" t="str">
        <f>Table14[[#This Row],[Short Description]]</f>
        <v>Biamp MRB-L-X400-C-CIC6LP</v>
      </c>
      <c r="S6" s="7" t="s">
        <v>3320</v>
      </c>
      <c r="T6" s="7" t="s">
        <v>2413</v>
      </c>
      <c r="U6" s="7" t="s">
        <v>54</v>
      </c>
      <c r="V6" s="1" t="s">
        <v>73</v>
      </c>
      <c r="W6" s="1" t="s">
        <v>4</v>
      </c>
      <c r="X6" s="7" t="s">
        <v>306</v>
      </c>
      <c r="Y6" s="7" t="s">
        <v>3110</v>
      </c>
      <c r="Z6" s="7" t="s">
        <v>3110</v>
      </c>
      <c r="AA6" s="7" t="s">
        <v>3110</v>
      </c>
      <c r="AB6" s="1" t="s">
        <v>3110</v>
      </c>
      <c r="AC6" s="27">
        <f>Table14[[#This Row],[US MSRP]]</f>
        <v>10720</v>
      </c>
      <c r="AD6" s="7" t="s">
        <v>3110</v>
      </c>
      <c r="AE6" s="7" t="s">
        <v>3110</v>
      </c>
      <c r="AF6" s="7" t="s">
        <v>3110</v>
      </c>
      <c r="AG6" s="7" t="s">
        <v>3110</v>
      </c>
      <c r="AH6" s="1" t="s">
        <v>5</v>
      </c>
      <c r="AI6" s="1" t="s">
        <v>6</v>
      </c>
      <c r="AJ6" s="1" t="s">
        <v>73</v>
      </c>
      <c r="AK6" s="1" t="s">
        <v>73</v>
      </c>
      <c r="AL6" s="1" t="s">
        <v>3110</v>
      </c>
      <c r="AM6" s="1" t="s">
        <v>3110</v>
      </c>
      <c r="AN6" s="30" t="e">
        <f t="shared" si="1"/>
        <v>#REF!</v>
      </c>
      <c r="AO6" s="1" t="s">
        <v>306</v>
      </c>
      <c r="AP6" s="7" t="s">
        <v>3110</v>
      </c>
      <c r="AQ6" s="1">
        <v>4911</v>
      </c>
      <c r="AR6" s="10"/>
    </row>
    <row r="7" spans="1:47" ht="42" customHeight="1" x14ac:dyDescent="0.3">
      <c r="A7" s="1" t="s">
        <v>0</v>
      </c>
      <c r="B7" s="5" t="e">
        <f t="shared" si="0"/>
        <v>#REF!</v>
      </c>
      <c r="C7" s="41" t="s">
        <v>3590</v>
      </c>
      <c r="D7" s="26" t="s">
        <v>3322</v>
      </c>
      <c r="E7" s="7" t="s">
        <v>53</v>
      </c>
      <c r="F7" s="8">
        <v>11160</v>
      </c>
      <c r="G7" s="7" t="s">
        <v>3321</v>
      </c>
      <c r="H7" s="7"/>
      <c r="I7" s="7" t="s">
        <v>3110</v>
      </c>
      <c r="J7" s="7" t="s">
        <v>3110</v>
      </c>
      <c r="K7" s="7" t="s">
        <v>3110</v>
      </c>
      <c r="L7" s="7" t="s">
        <v>3110</v>
      </c>
      <c r="M7" s="1" t="s">
        <v>3110</v>
      </c>
      <c r="N7" s="1" t="s">
        <v>1</v>
      </c>
      <c r="O7" s="9" t="s">
        <v>3110</v>
      </c>
      <c r="P7" s="1" t="s">
        <v>3110</v>
      </c>
      <c r="Q7" s="7" t="s">
        <v>3110</v>
      </c>
      <c r="R7" s="1" t="str">
        <f>Table14[[#This Row],[Short Description]]</f>
        <v>Biamp MRB-L-X400-C-CIC6LP-TAA</v>
      </c>
      <c r="S7" s="7" t="s">
        <v>3323</v>
      </c>
      <c r="T7" s="7" t="s">
        <v>2413</v>
      </c>
      <c r="U7" s="7" t="s">
        <v>54</v>
      </c>
      <c r="V7" s="1" t="s">
        <v>73</v>
      </c>
      <c r="W7" s="1" t="s">
        <v>4</v>
      </c>
      <c r="X7" s="7" t="s">
        <v>306</v>
      </c>
      <c r="Y7" s="7" t="s">
        <v>3110</v>
      </c>
      <c r="Z7" s="7" t="s">
        <v>3110</v>
      </c>
      <c r="AA7" s="7" t="s">
        <v>3110</v>
      </c>
      <c r="AB7" s="7" t="s">
        <v>3110</v>
      </c>
      <c r="AC7" s="27">
        <f>Table14[[#This Row],[US MSRP]]</f>
        <v>11160</v>
      </c>
      <c r="AD7" s="7" t="s">
        <v>3110</v>
      </c>
      <c r="AE7" s="7" t="s">
        <v>3110</v>
      </c>
      <c r="AF7" s="7" t="s">
        <v>3110</v>
      </c>
      <c r="AG7" s="7" t="s">
        <v>3110</v>
      </c>
      <c r="AH7" s="1" t="s">
        <v>5</v>
      </c>
      <c r="AI7" s="1" t="s">
        <v>6</v>
      </c>
      <c r="AJ7" s="1" t="s">
        <v>73</v>
      </c>
      <c r="AK7" s="1" t="s">
        <v>73</v>
      </c>
      <c r="AL7" s="1" t="s">
        <v>3110</v>
      </c>
      <c r="AM7" s="1" t="s">
        <v>3110</v>
      </c>
      <c r="AN7" s="30" t="e">
        <f t="shared" si="1"/>
        <v>#REF!</v>
      </c>
      <c r="AO7" s="1" t="s">
        <v>306</v>
      </c>
      <c r="AP7" s="7" t="s">
        <v>3110</v>
      </c>
      <c r="AQ7" s="1">
        <v>4911</v>
      </c>
      <c r="AR7" s="10"/>
    </row>
    <row r="8" spans="1:47" ht="42" customHeight="1" x14ac:dyDescent="0.3">
      <c r="A8" s="1" t="s">
        <v>0</v>
      </c>
      <c r="B8" s="5" t="e">
        <f t="shared" si="0"/>
        <v>#REF!</v>
      </c>
      <c r="C8" s="41" t="s">
        <v>3591</v>
      </c>
      <c r="D8" s="26" t="s">
        <v>3325</v>
      </c>
      <c r="E8" s="7" t="s">
        <v>53</v>
      </c>
      <c r="F8" s="8">
        <v>10422</v>
      </c>
      <c r="G8" s="7" t="s">
        <v>3324</v>
      </c>
      <c r="H8" s="7"/>
      <c r="I8" s="7" t="s">
        <v>3110</v>
      </c>
      <c r="J8" s="7" t="s">
        <v>3110</v>
      </c>
      <c r="K8" s="7" t="s">
        <v>3110</v>
      </c>
      <c r="L8" s="7" t="s">
        <v>3110</v>
      </c>
      <c r="M8" s="1" t="s">
        <v>3110</v>
      </c>
      <c r="N8" s="1" t="s">
        <v>1</v>
      </c>
      <c r="O8" s="9" t="s">
        <v>3110</v>
      </c>
      <c r="P8" s="1" t="s">
        <v>3110</v>
      </c>
      <c r="Q8" s="7" t="s">
        <v>3110</v>
      </c>
      <c r="R8" s="1" t="str">
        <f>Table14[[#This Row],[Short Description]]</f>
        <v>Biamp MRB-L-X400-C-DXS5</v>
      </c>
      <c r="S8" s="7" t="s">
        <v>3391</v>
      </c>
      <c r="T8" s="7" t="s">
        <v>2413</v>
      </c>
      <c r="U8" s="7" t="s">
        <v>54</v>
      </c>
      <c r="V8" s="1" t="s">
        <v>73</v>
      </c>
      <c r="W8" s="1" t="s">
        <v>4</v>
      </c>
      <c r="X8" s="7" t="s">
        <v>306</v>
      </c>
      <c r="Y8" s="7" t="s">
        <v>3110</v>
      </c>
      <c r="Z8" s="7" t="s">
        <v>3110</v>
      </c>
      <c r="AA8" s="7" t="s">
        <v>3110</v>
      </c>
      <c r="AB8" s="7" t="s">
        <v>3110</v>
      </c>
      <c r="AC8" s="27">
        <f>Table14[[#This Row],[US MSRP]]</f>
        <v>10422</v>
      </c>
      <c r="AD8" s="7" t="s">
        <v>3110</v>
      </c>
      <c r="AE8" s="7" t="s">
        <v>3110</v>
      </c>
      <c r="AF8" s="7" t="s">
        <v>3110</v>
      </c>
      <c r="AG8" s="7" t="s">
        <v>3110</v>
      </c>
      <c r="AH8" s="1" t="s">
        <v>5</v>
      </c>
      <c r="AI8" s="1" t="s">
        <v>6</v>
      </c>
      <c r="AJ8" s="1" t="s">
        <v>73</v>
      </c>
      <c r="AK8" s="1" t="s">
        <v>73</v>
      </c>
      <c r="AL8" s="1" t="s">
        <v>3110</v>
      </c>
      <c r="AM8" s="1" t="s">
        <v>3110</v>
      </c>
      <c r="AN8" s="30" t="e">
        <f t="shared" si="1"/>
        <v>#REF!</v>
      </c>
      <c r="AO8" s="1" t="s">
        <v>306</v>
      </c>
      <c r="AP8" s="7" t="s">
        <v>3110</v>
      </c>
      <c r="AQ8" s="1">
        <v>4911</v>
      </c>
      <c r="AR8" s="10"/>
    </row>
    <row r="9" spans="1:47" ht="42" customHeight="1" x14ac:dyDescent="0.3">
      <c r="A9" s="1" t="s">
        <v>0</v>
      </c>
      <c r="B9" s="5" t="e">
        <f t="shared" si="0"/>
        <v>#REF!</v>
      </c>
      <c r="C9" s="41" t="s">
        <v>3592</v>
      </c>
      <c r="D9" s="26" t="s">
        <v>3327</v>
      </c>
      <c r="E9" s="7" t="s">
        <v>53</v>
      </c>
      <c r="F9" s="8">
        <v>11362</v>
      </c>
      <c r="G9" s="7" t="s">
        <v>3326</v>
      </c>
      <c r="H9" s="7"/>
      <c r="I9" s="7" t="s">
        <v>3110</v>
      </c>
      <c r="J9" s="7" t="s">
        <v>3110</v>
      </c>
      <c r="K9" s="7" t="s">
        <v>3110</v>
      </c>
      <c r="L9" s="7" t="s">
        <v>3110</v>
      </c>
      <c r="M9" s="1" t="s">
        <v>3110</v>
      </c>
      <c r="N9" s="1" t="s">
        <v>1</v>
      </c>
      <c r="O9" s="9" t="s">
        <v>3110</v>
      </c>
      <c r="P9" s="1" t="s">
        <v>3110</v>
      </c>
      <c r="Q9" s="7" t="s">
        <v>3110</v>
      </c>
      <c r="R9" s="1" t="str">
        <f>Table14[[#This Row],[Short Description]]</f>
        <v>Biamp MRB-L-X400-C-ENT206</v>
      </c>
      <c r="S9" s="7" t="s">
        <v>3400</v>
      </c>
      <c r="T9" s="1" t="s">
        <v>2413</v>
      </c>
      <c r="U9" s="7" t="s">
        <v>54</v>
      </c>
      <c r="V9" s="1" t="s">
        <v>73</v>
      </c>
      <c r="W9" s="1" t="s">
        <v>4</v>
      </c>
      <c r="X9" s="7" t="s">
        <v>306</v>
      </c>
      <c r="Y9" s="7" t="s">
        <v>3110</v>
      </c>
      <c r="Z9" s="7" t="s">
        <v>3110</v>
      </c>
      <c r="AA9" s="7" t="s">
        <v>3110</v>
      </c>
      <c r="AB9" s="1" t="s">
        <v>3110</v>
      </c>
      <c r="AC9" s="27">
        <f>Table14[[#This Row],[US MSRP]]</f>
        <v>11362</v>
      </c>
      <c r="AD9" s="7" t="s">
        <v>3110</v>
      </c>
      <c r="AE9" s="7" t="s">
        <v>3110</v>
      </c>
      <c r="AF9" s="7" t="s">
        <v>3110</v>
      </c>
      <c r="AG9" s="7" t="s">
        <v>3110</v>
      </c>
      <c r="AH9" s="1" t="s">
        <v>5</v>
      </c>
      <c r="AI9" s="1" t="s">
        <v>6</v>
      </c>
      <c r="AJ9" s="1" t="s">
        <v>73</v>
      </c>
      <c r="AK9" s="1" t="s">
        <v>73</v>
      </c>
      <c r="AL9" s="1" t="s">
        <v>3110</v>
      </c>
      <c r="AM9" s="1" t="s">
        <v>3110</v>
      </c>
      <c r="AN9" s="30" t="e">
        <f t="shared" si="1"/>
        <v>#REF!</v>
      </c>
      <c r="AO9" s="1" t="s">
        <v>306</v>
      </c>
      <c r="AP9" s="7" t="s">
        <v>3110</v>
      </c>
      <c r="AQ9" s="1">
        <v>4911</v>
      </c>
      <c r="AR9" s="10"/>
    </row>
    <row r="10" spans="1:47" ht="42" customHeight="1" x14ac:dyDescent="0.3">
      <c r="A10" s="1" t="s">
        <v>0</v>
      </c>
      <c r="B10" s="5" t="e">
        <f t="shared" si="0"/>
        <v>#REF!</v>
      </c>
      <c r="C10" s="39" t="s">
        <v>3593</v>
      </c>
      <c r="D10" s="26" t="s">
        <v>3329</v>
      </c>
      <c r="E10" s="7" t="s">
        <v>53</v>
      </c>
      <c r="F10" s="8">
        <v>11446</v>
      </c>
      <c r="G10" s="7" t="s">
        <v>3328</v>
      </c>
      <c r="H10" s="7"/>
      <c r="I10" s="7" t="s">
        <v>3110</v>
      </c>
      <c r="J10" s="7" t="s">
        <v>3110</v>
      </c>
      <c r="K10" s="7" t="s">
        <v>3110</v>
      </c>
      <c r="L10" s="7" t="s">
        <v>3110</v>
      </c>
      <c r="M10" s="1" t="s">
        <v>3110</v>
      </c>
      <c r="N10" s="1" t="s">
        <v>1</v>
      </c>
      <c r="O10" s="9" t="s">
        <v>3110</v>
      </c>
      <c r="P10" s="1" t="s">
        <v>3110</v>
      </c>
      <c r="Q10" s="7" t="s">
        <v>3110</v>
      </c>
      <c r="R10" s="1" t="str">
        <f>Table14[[#This Row],[Short Description]]</f>
        <v>Biamp MRB-L-X400-C-EXS8</v>
      </c>
      <c r="S10" s="7" t="s">
        <v>3393</v>
      </c>
      <c r="T10" s="1" t="s">
        <v>2413</v>
      </c>
      <c r="U10" s="7" t="s">
        <v>54</v>
      </c>
      <c r="V10" s="1" t="s">
        <v>73</v>
      </c>
      <c r="W10" s="1" t="s">
        <v>4</v>
      </c>
      <c r="X10" s="7" t="s">
        <v>306</v>
      </c>
      <c r="Y10" s="7" t="s">
        <v>3110</v>
      </c>
      <c r="Z10" s="7" t="s">
        <v>3110</v>
      </c>
      <c r="AA10" s="7" t="s">
        <v>3110</v>
      </c>
      <c r="AB10" s="1" t="s">
        <v>3110</v>
      </c>
      <c r="AC10" s="27">
        <f>Table14[[#This Row],[US MSRP]]</f>
        <v>11446</v>
      </c>
      <c r="AD10" s="7" t="s">
        <v>3110</v>
      </c>
      <c r="AE10" s="7" t="s">
        <v>3110</v>
      </c>
      <c r="AF10" s="7" t="s">
        <v>3110</v>
      </c>
      <c r="AG10" s="7" t="s">
        <v>3110</v>
      </c>
      <c r="AH10" s="1" t="s">
        <v>5</v>
      </c>
      <c r="AI10" s="1" t="s">
        <v>6</v>
      </c>
      <c r="AJ10" s="1" t="s">
        <v>73</v>
      </c>
      <c r="AK10" s="1" t="s">
        <v>73</v>
      </c>
      <c r="AL10" s="1" t="s">
        <v>3110</v>
      </c>
      <c r="AM10" s="1" t="s">
        <v>3110</v>
      </c>
      <c r="AN10" s="30" t="e">
        <f t="shared" si="1"/>
        <v>#REF!</v>
      </c>
      <c r="AO10" s="1" t="s">
        <v>306</v>
      </c>
      <c r="AP10" s="7" t="s">
        <v>3110</v>
      </c>
      <c r="AQ10" s="1">
        <v>4911</v>
      </c>
      <c r="AR10" s="10"/>
    </row>
    <row r="11" spans="1:47" ht="42" customHeight="1" x14ac:dyDescent="0.3">
      <c r="A11" s="1" t="s">
        <v>0</v>
      </c>
      <c r="B11" s="5" t="e">
        <f t="shared" si="0"/>
        <v>#REF!</v>
      </c>
      <c r="C11" s="41" t="s">
        <v>3594</v>
      </c>
      <c r="D11" s="26" t="s">
        <v>3331</v>
      </c>
      <c r="E11" s="7" t="s">
        <v>53</v>
      </c>
      <c r="F11" s="8">
        <v>10162</v>
      </c>
      <c r="G11" s="7" t="s">
        <v>3330</v>
      </c>
      <c r="H11" s="7"/>
      <c r="I11" s="7" t="s">
        <v>3110</v>
      </c>
      <c r="J11" s="7" t="s">
        <v>3110</v>
      </c>
      <c r="K11" s="7" t="s">
        <v>3110</v>
      </c>
      <c r="L11" s="7" t="s">
        <v>3110</v>
      </c>
      <c r="M11" s="1" t="s">
        <v>3110</v>
      </c>
      <c r="N11" s="1" t="s">
        <v>1</v>
      </c>
      <c r="O11" s="9" t="s">
        <v>3110</v>
      </c>
      <c r="P11" s="1" t="s">
        <v>3110</v>
      </c>
      <c r="Q11" s="7" t="s">
        <v>3110</v>
      </c>
      <c r="R11" s="1" t="str">
        <f>Table14[[#This Row],[Short Description]]</f>
        <v>Biamp MRB-L-X400-C-MASK6C</v>
      </c>
      <c r="S11" s="7" t="s">
        <v>3387</v>
      </c>
      <c r="T11" s="7" t="s">
        <v>2413</v>
      </c>
      <c r="U11" s="7" t="s">
        <v>54</v>
      </c>
      <c r="V11" s="1" t="s">
        <v>73</v>
      </c>
      <c r="W11" s="1" t="s">
        <v>4</v>
      </c>
      <c r="X11" s="7" t="s">
        <v>306</v>
      </c>
      <c r="Y11" s="7" t="s">
        <v>3110</v>
      </c>
      <c r="Z11" s="7" t="s">
        <v>3110</v>
      </c>
      <c r="AA11" s="7" t="s">
        <v>3110</v>
      </c>
      <c r="AB11" s="7" t="s">
        <v>3110</v>
      </c>
      <c r="AC11" s="27">
        <f>Table14[[#This Row],[US MSRP]]</f>
        <v>10162</v>
      </c>
      <c r="AD11" s="7" t="s">
        <v>3110</v>
      </c>
      <c r="AE11" s="7" t="s">
        <v>3110</v>
      </c>
      <c r="AF11" s="7" t="s">
        <v>3110</v>
      </c>
      <c r="AG11" s="7" t="s">
        <v>3110</v>
      </c>
      <c r="AH11" s="1" t="s">
        <v>5</v>
      </c>
      <c r="AI11" s="1" t="s">
        <v>6</v>
      </c>
      <c r="AJ11" s="1" t="s">
        <v>73</v>
      </c>
      <c r="AK11" s="1" t="s">
        <v>73</v>
      </c>
      <c r="AL11" s="1" t="s">
        <v>3110</v>
      </c>
      <c r="AM11" s="1" t="s">
        <v>3110</v>
      </c>
      <c r="AN11" s="30" t="e">
        <f t="shared" si="1"/>
        <v>#REF!</v>
      </c>
      <c r="AO11" s="1" t="s">
        <v>306</v>
      </c>
      <c r="AP11" s="7" t="s">
        <v>3110</v>
      </c>
      <c r="AQ11" s="1">
        <v>4911</v>
      </c>
      <c r="AR11" s="10"/>
    </row>
    <row r="12" spans="1:47" ht="42" customHeight="1" x14ac:dyDescent="0.3">
      <c r="A12" s="1" t="s">
        <v>0</v>
      </c>
      <c r="B12" s="5" t="e">
        <f t="shared" si="0"/>
        <v>#REF!</v>
      </c>
      <c r="C12" s="41" t="s">
        <v>3595</v>
      </c>
      <c r="D12" s="26" t="s">
        <v>3333</v>
      </c>
      <c r="E12" s="7" t="s">
        <v>53</v>
      </c>
      <c r="F12" s="8">
        <v>11320</v>
      </c>
      <c r="G12" s="7" t="s">
        <v>3332</v>
      </c>
      <c r="H12" s="7"/>
      <c r="I12" s="7" t="s">
        <v>3110</v>
      </c>
      <c r="J12" s="7" t="s">
        <v>3110</v>
      </c>
      <c r="K12" s="7" t="s">
        <v>3110</v>
      </c>
      <c r="L12" s="7" t="s">
        <v>3110</v>
      </c>
      <c r="M12" s="1" t="s">
        <v>3110</v>
      </c>
      <c r="N12" s="1" t="s">
        <v>1</v>
      </c>
      <c r="O12" s="9" t="s">
        <v>3110</v>
      </c>
      <c r="P12" s="1" t="s">
        <v>3110</v>
      </c>
      <c r="Q12" s="7" t="s">
        <v>3110</v>
      </c>
      <c r="R12" s="1" t="str">
        <f>Table14[[#This Row],[Short Description]]</f>
        <v>Biamp MRB-L-X400-C-P6SM</v>
      </c>
      <c r="S12" s="7" t="s">
        <v>3403</v>
      </c>
      <c r="T12" s="7" t="s">
        <v>2413</v>
      </c>
      <c r="U12" s="7" t="s">
        <v>54</v>
      </c>
      <c r="V12" s="1" t="s">
        <v>73</v>
      </c>
      <c r="W12" s="1" t="s">
        <v>4</v>
      </c>
      <c r="X12" s="7" t="s">
        <v>306</v>
      </c>
      <c r="Y12" s="7" t="s">
        <v>3110</v>
      </c>
      <c r="Z12" s="7" t="s">
        <v>3110</v>
      </c>
      <c r="AA12" s="7" t="s">
        <v>3110</v>
      </c>
      <c r="AB12" s="1" t="s">
        <v>3110</v>
      </c>
      <c r="AC12" s="27">
        <f>Table14[[#This Row],[US MSRP]]</f>
        <v>11320</v>
      </c>
      <c r="AD12" s="7" t="s">
        <v>3110</v>
      </c>
      <c r="AE12" s="7" t="s">
        <v>3110</v>
      </c>
      <c r="AF12" s="7" t="s">
        <v>3110</v>
      </c>
      <c r="AG12" s="7" t="s">
        <v>3110</v>
      </c>
      <c r="AH12" s="1" t="s">
        <v>5</v>
      </c>
      <c r="AI12" s="1" t="s">
        <v>6</v>
      </c>
      <c r="AJ12" s="1" t="s">
        <v>73</v>
      </c>
      <c r="AK12" s="1" t="s">
        <v>73</v>
      </c>
      <c r="AL12" s="1" t="s">
        <v>3110</v>
      </c>
      <c r="AM12" s="1" t="s">
        <v>3110</v>
      </c>
      <c r="AN12" s="30" t="e">
        <f t="shared" si="1"/>
        <v>#REF!</v>
      </c>
      <c r="AO12" s="1" t="s">
        <v>306</v>
      </c>
      <c r="AP12" s="7" t="s">
        <v>3110</v>
      </c>
      <c r="AQ12" s="1">
        <v>4911</v>
      </c>
      <c r="AR12" s="10"/>
    </row>
    <row r="13" spans="1:47" ht="42" customHeight="1" x14ac:dyDescent="0.3">
      <c r="A13" s="1" t="s">
        <v>0</v>
      </c>
      <c r="B13" s="5" t="e">
        <f t="shared" si="0"/>
        <v>#REF!</v>
      </c>
      <c r="C13" s="41" t="s">
        <v>3596</v>
      </c>
      <c r="D13" s="26" t="s">
        <v>3529</v>
      </c>
      <c r="E13" s="7" t="s">
        <v>53</v>
      </c>
      <c r="F13" s="8">
        <v>15700</v>
      </c>
      <c r="G13" s="7" t="s">
        <v>3528</v>
      </c>
      <c r="H13" s="7"/>
      <c r="I13" s="7" t="s">
        <v>3110</v>
      </c>
      <c r="J13" s="7" t="s">
        <v>3110</v>
      </c>
      <c r="K13" s="7" t="s">
        <v>3110</v>
      </c>
      <c r="L13" s="7" t="s">
        <v>3110</v>
      </c>
      <c r="M13" s="1" t="s">
        <v>3110</v>
      </c>
      <c r="N13" s="1" t="s">
        <v>1</v>
      </c>
      <c r="O13" s="9" t="s">
        <v>3110</v>
      </c>
      <c r="P13" s="1" t="s">
        <v>3110</v>
      </c>
      <c r="Q13" s="7" t="s">
        <v>3110</v>
      </c>
      <c r="R13" s="1" t="s">
        <v>3529</v>
      </c>
      <c r="S13" s="7" t="s">
        <v>3530</v>
      </c>
      <c r="T13" s="7" t="s">
        <v>3518</v>
      </c>
      <c r="U13" s="7" t="s">
        <v>54</v>
      </c>
      <c r="V13" s="1" t="s">
        <v>73</v>
      </c>
      <c r="W13" s="1" t="s">
        <v>4</v>
      </c>
      <c r="X13" s="7" t="s">
        <v>306</v>
      </c>
      <c r="Y13" s="7" t="s">
        <v>3110</v>
      </c>
      <c r="Z13" s="7" t="s">
        <v>3110</v>
      </c>
      <c r="AA13" s="7" t="s">
        <v>3110</v>
      </c>
      <c r="AB13" s="1" t="s">
        <v>3110</v>
      </c>
      <c r="AC13" s="27">
        <f>Table14[[#This Row],[US MSRP]]</f>
        <v>15700</v>
      </c>
      <c r="AD13" s="7" t="s">
        <v>3110</v>
      </c>
      <c r="AE13" s="7" t="s">
        <v>3110</v>
      </c>
      <c r="AF13" s="7" t="s">
        <v>3110</v>
      </c>
      <c r="AG13" s="7" t="s">
        <v>3110</v>
      </c>
      <c r="AH13" s="1" t="s">
        <v>5</v>
      </c>
      <c r="AI13" s="1" t="s">
        <v>6</v>
      </c>
      <c r="AJ13" s="1" t="s">
        <v>73</v>
      </c>
      <c r="AK13" s="1" t="s">
        <v>73</v>
      </c>
      <c r="AL13" s="1" t="s">
        <v>73</v>
      </c>
      <c r="AM13" s="1" t="s">
        <v>3110</v>
      </c>
      <c r="AN13" s="30" t="e">
        <f t="shared" si="1"/>
        <v>#REF!</v>
      </c>
      <c r="AO13" s="1" t="s">
        <v>306</v>
      </c>
      <c r="AP13" s="7" t="s">
        <v>3110</v>
      </c>
      <c r="AQ13" s="1">
        <v>4911</v>
      </c>
      <c r="AR13" s="10"/>
    </row>
    <row r="14" spans="1:47" ht="42" customHeight="1" x14ac:dyDescent="0.3">
      <c r="A14" s="1" t="s">
        <v>0</v>
      </c>
      <c r="B14" s="5" t="e">
        <f t="shared" si="0"/>
        <v>#REF!</v>
      </c>
      <c r="C14" s="41" t="s">
        <v>3597</v>
      </c>
      <c r="D14" s="26" t="s">
        <v>3532</v>
      </c>
      <c r="E14" s="7" t="s">
        <v>53</v>
      </c>
      <c r="F14" s="8">
        <v>16036</v>
      </c>
      <c r="G14" s="7" t="s">
        <v>3531</v>
      </c>
      <c r="H14" s="7"/>
      <c r="I14" s="7" t="s">
        <v>3110</v>
      </c>
      <c r="J14" s="7" t="s">
        <v>3110</v>
      </c>
      <c r="K14" s="7" t="s">
        <v>3110</v>
      </c>
      <c r="L14" s="7" t="s">
        <v>3110</v>
      </c>
      <c r="M14" s="1" t="s">
        <v>3110</v>
      </c>
      <c r="N14" s="1" t="s">
        <v>1</v>
      </c>
      <c r="O14" s="9" t="s">
        <v>3110</v>
      </c>
      <c r="P14" s="1" t="s">
        <v>3110</v>
      </c>
      <c r="Q14" s="7" t="s">
        <v>3110</v>
      </c>
      <c r="R14" s="1" t="s">
        <v>3532</v>
      </c>
      <c r="S14" s="7" t="s">
        <v>3533</v>
      </c>
      <c r="T14" s="7" t="s">
        <v>3518</v>
      </c>
      <c r="U14" s="7" t="s">
        <v>54</v>
      </c>
      <c r="V14" s="1" t="s">
        <v>73</v>
      </c>
      <c r="W14" s="1" t="s">
        <v>4</v>
      </c>
      <c r="X14" s="7" t="s">
        <v>306</v>
      </c>
      <c r="Y14" s="7" t="s">
        <v>3110</v>
      </c>
      <c r="Z14" s="7" t="s">
        <v>3110</v>
      </c>
      <c r="AA14" s="7" t="s">
        <v>3110</v>
      </c>
      <c r="AB14" s="1" t="s">
        <v>3110</v>
      </c>
      <c r="AC14" s="27">
        <f>Table14[[#This Row],[US MSRP]]</f>
        <v>16036</v>
      </c>
      <c r="AD14" s="7" t="s">
        <v>3110</v>
      </c>
      <c r="AE14" s="7" t="s">
        <v>3110</v>
      </c>
      <c r="AF14" s="7" t="s">
        <v>3110</v>
      </c>
      <c r="AG14" s="7" t="s">
        <v>3110</v>
      </c>
      <c r="AH14" s="1" t="s">
        <v>5</v>
      </c>
      <c r="AI14" s="1" t="s">
        <v>6</v>
      </c>
      <c r="AJ14" s="1" t="s">
        <v>73</v>
      </c>
      <c r="AK14" s="1" t="s">
        <v>73</v>
      </c>
      <c r="AL14" s="1" t="s">
        <v>73</v>
      </c>
      <c r="AM14" s="1" t="s">
        <v>3110</v>
      </c>
      <c r="AN14" s="30" t="e">
        <f t="shared" si="1"/>
        <v>#REF!</v>
      </c>
      <c r="AO14" s="1" t="s">
        <v>306</v>
      </c>
      <c r="AP14" s="7" t="s">
        <v>3110</v>
      </c>
      <c r="AQ14" s="1">
        <v>4911</v>
      </c>
      <c r="AR14" s="10"/>
    </row>
    <row r="15" spans="1:47" ht="42" customHeight="1" x14ac:dyDescent="0.3">
      <c r="A15" s="1" t="e">
        <f>Company</f>
        <v>#REF!</v>
      </c>
      <c r="B15" s="5" t="e">
        <f t="shared" si="0"/>
        <v>#REF!</v>
      </c>
      <c r="C15" s="42" t="s">
        <v>3598</v>
      </c>
      <c r="D15" s="26" t="s">
        <v>3383</v>
      </c>
      <c r="E15" s="7" t="s">
        <v>53</v>
      </c>
      <c r="F15" s="8">
        <v>9900</v>
      </c>
      <c r="G15" s="7" t="s">
        <v>2556</v>
      </c>
      <c r="H15" s="7"/>
      <c r="I15" s="7"/>
      <c r="J15" s="7"/>
      <c r="K15" s="7"/>
      <c r="L15" s="7"/>
      <c r="M15" s="1" t="s">
        <v>154</v>
      </c>
      <c r="N15" s="1" t="s">
        <v>1</v>
      </c>
      <c r="O15" s="9"/>
      <c r="P15" s="1" t="e">
        <f>WeightUOM</f>
        <v>#REF!</v>
      </c>
      <c r="Q15" s="7"/>
      <c r="R15" s="1" t="str">
        <f>Table14[[#This Row],[Short Description]]</f>
        <v>Biamp MRB-L-X400-T-CIC6</v>
      </c>
      <c r="S15" s="37" t="s">
        <v>3312</v>
      </c>
      <c r="T15" s="7" t="s">
        <v>2413</v>
      </c>
      <c r="U15" s="7" t="s">
        <v>57</v>
      </c>
      <c r="V15" s="1" t="e">
        <f>NotForSale</f>
        <v>#REF!</v>
      </c>
      <c r="W15" s="1" t="e">
        <f>ItemStatus</f>
        <v>#REF!</v>
      </c>
      <c r="X15" s="7" t="s">
        <v>306</v>
      </c>
      <c r="Y15" s="7"/>
      <c r="Z15" s="7"/>
      <c r="AA15" s="7" t="s">
        <v>59</v>
      </c>
      <c r="AB15" s="1" t="s">
        <v>60</v>
      </c>
      <c r="AC15" s="27">
        <f>Table14[[#This Row],[US MSRP]]</f>
        <v>9900</v>
      </c>
      <c r="AD15" s="7"/>
      <c r="AE15" s="7"/>
      <c r="AF15" s="7"/>
      <c r="AG15" s="7"/>
      <c r="AH15" s="1" t="e">
        <f>FOB</f>
        <v>#REF!</v>
      </c>
      <c r="AI15" s="1" t="e">
        <f>Freight</f>
        <v>#REF!</v>
      </c>
      <c r="AJ15" s="1" t="e">
        <f>DropShip</f>
        <v>#REF!</v>
      </c>
      <c r="AK15" s="1" t="e">
        <f>EnergyStar</f>
        <v>#REF!</v>
      </c>
      <c r="AL15" s="1" t="s">
        <v>73</v>
      </c>
      <c r="AM15" s="1" t="s">
        <v>2414</v>
      </c>
      <c r="AN15" s="30" t="e">
        <f t="shared" si="1"/>
        <v>#REF!</v>
      </c>
      <c r="AO15" s="1" t="str">
        <f>Table14[[#This Row],[Manufacturer''s Category]]</f>
        <v>Biamp</v>
      </c>
      <c r="AP15" s="7"/>
      <c r="AQ15" s="1" t="e">
        <f>InfoComm_Number</f>
        <v>#REF!</v>
      </c>
      <c r="AR15" s="14"/>
    </row>
    <row r="16" spans="1:47" ht="42" customHeight="1" x14ac:dyDescent="0.3">
      <c r="A16" s="1" t="s">
        <v>0</v>
      </c>
      <c r="B16" s="5" t="e">
        <f t="shared" si="0"/>
        <v>#REF!</v>
      </c>
      <c r="C16" s="42" t="s">
        <v>3599</v>
      </c>
      <c r="D16" s="44" t="s">
        <v>3335</v>
      </c>
      <c r="E16" s="12" t="s">
        <v>53</v>
      </c>
      <c r="F16" s="22">
        <v>10096</v>
      </c>
      <c r="G16" s="12" t="s">
        <v>3334</v>
      </c>
      <c r="H16" s="12"/>
      <c r="I16" s="12" t="s">
        <v>3110</v>
      </c>
      <c r="J16" s="12" t="s">
        <v>3110</v>
      </c>
      <c r="K16" s="12" t="s">
        <v>3110</v>
      </c>
      <c r="L16" s="12" t="s">
        <v>3110</v>
      </c>
      <c r="M16" s="1" t="s">
        <v>3110</v>
      </c>
      <c r="N16" s="1" t="s">
        <v>1</v>
      </c>
      <c r="O16" s="13" t="s">
        <v>3110</v>
      </c>
      <c r="P16" s="1" t="s">
        <v>3110</v>
      </c>
      <c r="Q16" s="12" t="s">
        <v>3110</v>
      </c>
      <c r="R16" s="1" t="str">
        <f>Table14[[#This Row],[Short Description]]</f>
        <v>Biamp MRB-L-X400-T-CIC6LP</v>
      </c>
      <c r="S16" s="12" t="s">
        <v>3385</v>
      </c>
      <c r="T16" s="12" t="s">
        <v>2413</v>
      </c>
      <c r="U16" s="12" t="s">
        <v>54</v>
      </c>
      <c r="V16" s="1" t="s">
        <v>73</v>
      </c>
      <c r="W16" s="1" t="s">
        <v>4</v>
      </c>
      <c r="X16" s="12" t="s">
        <v>306</v>
      </c>
      <c r="Y16" s="12" t="s">
        <v>3110</v>
      </c>
      <c r="Z16" s="12" t="s">
        <v>3110</v>
      </c>
      <c r="AA16" s="12" t="s">
        <v>3110</v>
      </c>
      <c r="AB16" s="12" t="s">
        <v>3110</v>
      </c>
      <c r="AC16" s="27">
        <f>Table14[[#This Row],[US MSRP]]</f>
        <v>10096</v>
      </c>
      <c r="AD16" s="12" t="s">
        <v>3110</v>
      </c>
      <c r="AE16" s="12" t="s">
        <v>3110</v>
      </c>
      <c r="AF16" s="12" t="s">
        <v>3110</v>
      </c>
      <c r="AG16" s="12" t="s">
        <v>3110</v>
      </c>
      <c r="AH16" s="1" t="s">
        <v>5</v>
      </c>
      <c r="AI16" s="1" t="s">
        <v>6</v>
      </c>
      <c r="AJ16" s="1" t="s">
        <v>73</v>
      </c>
      <c r="AK16" s="1" t="s">
        <v>73</v>
      </c>
      <c r="AL16" s="1" t="s">
        <v>3110</v>
      </c>
      <c r="AM16" s="1" t="s">
        <v>3110</v>
      </c>
      <c r="AN16" s="30" t="e">
        <f t="shared" si="1"/>
        <v>#REF!</v>
      </c>
      <c r="AO16" s="1" t="s">
        <v>306</v>
      </c>
      <c r="AP16" s="12" t="s">
        <v>3110</v>
      </c>
      <c r="AQ16" s="1">
        <v>4911</v>
      </c>
      <c r="AR16" s="14"/>
    </row>
    <row r="17" spans="1:44" ht="42" customHeight="1" x14ac:dyDescent="0.3">
      <c r="A17" s="1" t="s">
        <v>0</v>
      </c>
      <c r="B17" s="5" t="e">
        <f t="shared" si="0"/>
        <v>#REF!</v>
      </c>
      <c r="C17" s="42" t="s">
        <v>3600</v>
      </c>
      <c r="D17" s="44" t="s">
        <v>3337</v>
      </c>
      <c r="E17" s="12" t="s">
        <v>53</v>
      </c>
      <c r="F17" s="22">
        <v>10536</v>
      </c>
      <c r="G17" s="12" t="s">
        <v>3336</v>
      </c>
      <c r="H17" s="12"/>
      <c r="I17" s="12" t="s">
        <v>3110</v>
      </c>
      <c r="J17" s="12" t="s">
        <v>3110</v>
      </c>
      <c r="K17" s="12" t="s">
        <v>3110</v>
      </c>
      <c r="L17" s="12" t="s">
        <v>3110</v>
      </c>
      <c r="M17" s="1" t="s">
        <v>3110</v>
      </c>
      <c r="N17" s="1" t="s">
        <v>1</v>
      </c>
      <c r="O17" s="13" t="s">
        <v>3110</v>
      </c>
      <c r="P17" s="1" t="s">
        <v>3110</v>
      </c>
      <c r="Q17" s="12" t="s">
        <v>3110</v>
      </c>
      <c r="R17" s="1" t="str">
        <f>Table14[[#This Row],[Short Description]]</f>
        <v>Biamp MRB-L-X400-T-CIC6LP-TAA</v>
      </c>
      <c r="S17" s="12" t="s">
        <v>3338</v>
      </c>
      <c r="T17" s="1" t="s">
        <v>2413</v>
      </c>
      <c r="U17" s="12" t="s">
        <v>54</v>
      </c>
      <c r="V17" s="1" t="s">
        <v>73</v>
      </c>
      <c r="W17" s="1" t="s">
        <v>4</v>
      </c>
      <c r="X17" s="12" t="s">
        <v>306</v>
      </c>
      <c r="Y17" s="12" t="s">
        <v>3110</v>
      </c>
      <c r="Z17" s="12" t="s">
        <v>3110</v>
      </c>
      <c r="AA17" s="12" t="s">
        <v>3110</v>
      </c>
      <c r="AB17" s="12" t="s">
        <v>3110</v>
      </c>
      <c r="AC17" s="27">
        <f>Table14[[#This Row],[US MSRP]]</f>
        <v>10536</v>
      </c>
      <c r="AD17" s="12" t="s">
        <v>3110</v>
      </c>
      <c r="AE17" s="12" t="s">
        <v>3110</v>
      </c>
      <c r="AF17" s="12" t="s">
        <v>3110</v>
      </c>
      <c r="AG17" s="12" t="s">
        <v>3110</v>
      </c>
      <c r="AH17" s="1" t="s">
        <v>5</v>
      </c>
      <c r="AI17" s="1" t="s">
        <v>6</v>
      </c>
      <c r="AJ17" s="1" t="s">
        <v>73</v>
      </c>
      <c r="AK17" s="1" t="s">
        <v>73</v>
      </c>
      <c r="AL17" s="1" t="s">
        <v>3110</v>
      </c>
      <c r="AM17" s="1" t="s">
        <v>3110</v>
      </c>
      <c r="AN17" s="30" t="e">
        <f t="shared" si="1"/>
        <v>#REF!</v>
      </c>
      <c r="AO17" s="1" t="s">
        <v>306</v>
      </c>
      <c r="AP17" s="12" t="s">
        <v>3110</v>
      </c>
      <c r="AQ17" s="1">
        <v>4911</v>
      </c>
      <c r="AR17" s="14"/>
    </row>
    <row r="18" spans="1:44" ht="42" customHeight="1" x14ac:dyDescent="0.3">
      <c r="A18" s="1" t="s">
        <v>0</v>
      </c>
      <c r="B18" s="5" t="e">
        <f t="shared" si="0"/>
        <v>#REF!</v>
      </c>
      <c r="C18" s="42" t="s">
        <v>3601</v>
      </c>
      <c r="D18" s="44" t="s">
        <v>3340</v>
      </c>
      <c r="E18" s="12" t="s">
        <v>53</v>
      </c>
      <c r="F18" s="22">
        <v>9476</v>
      </c>
      <c r="G18" s="12" t="s">
        <v>3339</v>
      </c>
      <c r="H18" s="12"/>
      <c r="I18" s="12" t="s">
        <v>3110</v>
      </c>
      <c r="J18" s="12" t="s">
        <v>3110</v>
      </c>
      <c r="K18" s="12" t="s">
        <v>3110</v>
      </c>
      <c r="L18" s="12" t="s">
        <v>3110</v>
      </c>
      <c r="M18" s="1" t="s">
        <v>3110</v>
      </c>
      <c r="N18" s="1" t="s">
        <v>1</v>
      </c>
      <c r="O18" s="13" t="s">
        <v>3110</v>
      </c>
      <c r="P18" s="1" t="s">
        <v>3110</v>
      </c>
      <c r="Q18" s="12" t="s">
        <v>3110</v>
      </c>
      <c r="R18" s="1" t="str">
        <f>Table14[[#This Row],[Short Description]]</f>
        <v>Biamp MRB-L-X400-T-DXS5</v>
      </c>
      <c r="S18" s="7" t="s">
        <v>3392</v>
      </c>
      <c r="T18" s="1" t="s">
        <v>2413</v>
      </c>
      <c r="U18" s="12" t="s">
        <v>54</v>
      </c>
      <c r="V18" s="1" t="s">
        <v>73</v>
      </c>
      <c r="W18" s="1" t="s">
        <v>4</v>
      </c>
      <c r="X18" s="12" t="s">
        <v>306</v>
      </c>
      <c r="Y18" s="12" t="s">
        <v>3110</v>
      </c>
      <c r="Z18" s="12" t="s">
        <v>3110</v>
      </c>
      <c r="AA18" s="12" t="s">
        <v>3110</v>
      </c>
      <c r="AB18" s="12" t="s">
        <v>3110</v>
      </c>
      <c r="AC18" s="27">
        <f>Table14[[#This Row],[US MSRP]]</f>
        <v>9476</v>
      </c>
      <c r="AD18" s="12" t="s">
        <v>3110</v>
      </c>
      <c r="AE18" s="12" t="s">
        <v>3110</v>
      </c>
      <c r="AF18" s="12" t="s">
        <v>3110</v>
      </c>
      <c r="AG18" s="12" t="s">
        <v>3110</v>
      </c>
      <c r="AH18" s="1" t="s">
        <v>5</v>
      </c>
      <c r="AI18" s="1" t="s">
        <v>6</v>
      </c>
      <c r="AJ18" s="1" t="s">
        <v>73</v>
      </c>
      <c r="AK18" s="1" t="s">
        <v>73</v>
      </c>
      <c r="AL18" s="1" t="s">
        <v>3110</v>
      </c>
      <c r="AM18" s="1" t="s">
        <v>3110</v>
      </c>
      <c r="AN18" s="30" t="e">
        <f t="shared" si="1"/>
        <v>#REF!</v>
      </c>
      <c r="AO18" s="1" t="s">
        <v>306</v>
      </c>
      <c r="AP18" s="12" t="s">
        <v>3110</v>
      </c>
      <c r="AQ18" s="1">
        <v>4911</v>
      </c>
      <c r="AR18" s="14"/>
    </row>
    <row r="19" spans="1:44" ht="42" customHeight="1" x14ac:dyDescent="0.3">
      <c r="A19" s="1" t="s">
        <v>0</v>
      </c>
      <c r="B19" s="5" t="e">
        <f t="shared" si="0"/>
        <v>#REF!</v>
      </c>
      <c r="C19" s="42" t="s">
        <v>3602</v>
      </c>
      <c r="D19" s="44" t="s">
        <v>3342</v>
      </c>
      <c r="E19" s="12" t="s">
        <v>53</v>
      </c>
      <c r="F19" s="22">
        <v>10416</v>
      </c>
      <c r="G19" s="12" t="s">
        <v>3341</v>
      </c>
      <c r="H19" s="12"/>
      <c r="I19" s="12" t="s">
        <v>3110</v>
      </c>
      <c r="J19" s="12" t="s">
        <v>3110</v>
      </c>
      <c r="K19" s="12" t="s">
        <v>3110</v>
      </c>
      <c r="L19" s="12" t="s">
        <v>3110</v>
      </c>
      <c r="M19" s="1" t="s">
        <v>3110</v>
      </c>
      <c r="N19" s="1" t="s">
        <v>1</v>
      </c>
      <c r="O19" s="13" t="s">
        <v>3110</v>
      </c>
      <c r="P19" s="1" t="s">
        <v>3110</v>
      </c>
      <c r="Q19" s="12" t="s">
        <v>3110</v>
      </c>
      <c r="R19" s="1" t="str">
        <f>Table14[[#This Row],[Short Description]]</f>
        <v>Biamp MRB-L-X400-T-ENT206</v>
      </c>
      <c r="S19" s="12" t="s">
        <v>3399</v>
      </c>
      <c r="T19" s="1" t="s">
        <v>2413</v>
      </c>
      <c r="U19" s="12" t="s">
        <v>54</v>
      </c>
      <c r="V19" s="1" t="s">
        <v>73</v>
      </c>
      <c r="W19" s="1" t="s">
        <v>4</v>
      </c>
      <c r="X19" s="12" t="s">
        <v>306</v>
      </c>
      <c r="Y19" s="12" t="s">
        <v>3110</v>
      </c>
      <c r="Z19" s="12" t="s">
        <v>3110</v>
      </c>
      <c r="AA19" s="12" t="s">
        <v>3110</v>
      </c>
      <c r="AB19" s="12" t="s">
        <v>3110</v>
      </c>
      <c r="AC19" s="27">
        <f>Table14[[#This Row],[US MSRP]]</f>
        <v>10416</v>
      </c>
      <c r="AD19" s="12" t="s">
        <v>3110</v>
      </c>
      <c r="AE19" s="12" t="s">
        <v>3110</v>
      </c>
      <c r="AF19" s="12" t="s">
        <v>3110</v>
      </c>
      <c r="AG19" s="12" t="s">
        <v>3110</v>
      </c>
      <c r="AH19" s="1" t="s">
        <v>5</v>
      </c>
      <c r="AI19" s="1" t="s">
        <v>6</v>
      </c>
      <c r="AJ19" s="1" t="s">
        <v>73</v>
      </c>
      <c r="AK19" s="1" t="s">
        <v>73</v>
      </c>
      <c r="AL19" s="1" t="s">
        <v>3110</v>
      </c>
      <c r="AM19" s="1" t="s">
        <v>3110</v>
      </c>
      <c r="AN19" s="30" t="e">
        <f t="shared" si="1"/>
        <v>#REF!</v>
      </c>
      <c r="AO19" s="1" t="s">
        <v>306</v>
      </c>
      <c r="AP19" s="12" t="s">
        <v>3110</v>
      </c>
      <c r="AQ19" s="1">
        <v>4911</v>
      </c>
      <c r="AR19" s="14"/>
    </row>
    <row r="20" spans="1:44" ht="42" customHeight="1" x14ac:dyDescent="0.3">
      <c r="A20" s="1" t="s">
        <v>0</v>
      </c>
      <c r="B20" s="5" t="e">
        <f t="shared" si="0"/>
        <v>#REF!</v>
      </c>
      <c r="C20" s="42" t="s">
        <v>3603</v>
      </c>
      <c r="D20" s="44" t="s">
        <v>3344</v>
      </c>
      <c r="E20" s="12" t="s">
        <v>53</v>
      </c>
      <c r="F20" s="22">
        <v>10500</v>
      </c>
      <c r="G20" s="12" t="s">
        <v>3343</v>
      </c>
      <c r="H20" s="12"/>
      <c r="I20" s="12" t="s">
        <v>3110</v>
      </c>
      <c r="J20" s="12" t="s">
        <v>3110</v>
      </c>
      <c r="K20" s="12" t="s">
        <v>3110</v>
      </c>
      <c r="L20" s="12" t="s">
        <v>3110</v>
      </c>
      <c r="M20" s="1" t="s">
        <v>3110</v>
      </c>
      <c r="N20" s="1" t="s">
        <v>1</v>
      </c>
      <c r="O20" s="13" t="s">
        <v>3110</v>
      </c>
      <c r="P20" s="1" t="s">
        <v>3110</v>
      </c>
      <c r="Q20" s="12" t="s">
        <v>3110</v>
      </c>
      <c r="R20" s="1" t="str">
        <f>Table14[[#This Row],[Short Description]]</f>
        <v>Biamp MRB-L-X400-T-EXS8</v>
      </c>
      <c r="S20" s="12" t="s">
        <v>3394</v>
      </c>
      <c r="T20" s="1" t="s">
        <v>2413</v>
      </c>
      <c r="U20" s="12" t="s">
        <v>54</v>
      </c>
      <c r="V20" s="1" t="s">
        <v>73</v>
      </c>
      <c r="W20" s="1" t="s">
        <v>4</v>
      </c>
      <c r="X20" s="12" t="s">
        <v>306</v>
      </c>
      <c r="Y20" s="12" t="s">
        <v>3110</v>
      </c>
      <c r="Z20" s="12" t="s">
        <v>3110</v>
      </c>
      <c r="AA20" s="12" t="s">
        <v>3110</v>
      </c>
      <c r="AB20" s="12" t="s">
        <v>3110</v>
      </c>
      <c r="AC20" s="27">
        <f>Table14[[#This Row],[US MSRP]]</f>
        <v>10500</v>
      </c>
      <c r="AD20" s="12" t="s">
        <v>3110</v>
      </c>
      <c r="AE20" s="12" t="s">
        <v>3110</v>
      </c>
      <c r="AF20" s="12" t="s">
        <v>3110</v>
      </c>
      <c r="AG20" s="12" t="s">
        <v>3110</v>
      </c>
      <c r="AH20" s="1" t="s">
        <v>5</v>
      </c>
      <c r="AI20" s="1" t="s">
        <v>6</v>
      </c>
      <c r="AJ20" s="1" t="s">
        <v>73</v>
      </c>
      <c r="AK20" s="1" t="s">
        <v>73</v>
      </c>
      <c r="AL20" s="1" t="s">
        <v>3110</v>
      </c>
      <c r="AM20" s="1" t="s">
        <v>3110</v>
      </c>
      <c r="AN20" s="30" t="e">
        <f t="shared" si="1"/>
        <v>#REF!</v>
      </c>
      <c r="AO20" s="1" t="s">
        <v>306</v>
      </c>
      <c r="AP20" s="12" t="s">
        <v>3110</v>
      </c>
      <c r="AQ20" s="1">
        <v>4911</v>
      </c>
      <c r="AR20" s="14"/>
    </row>
    <row r="21" spans="1:44" ht="42" customHeight="1" x14ac:dyDescent="0.3">
      <c r="A21" s="1" t="s">
        <v>0</v>
      </c>
      <c r="B21" s="5" t="e">
        <f t="shared" si="0"/>
        <v>#REF!</v>
      </c>
      <c r="C21" s="42" t="s">
        <v>3604</v>
      </c>
      <c r="D21" s="44" t="s">
        <v>3346</v>
      </c>
      <c r="E21" s="12" t="s">
        <v>53</v>
      </c>
      <c r="F21" s="22">
        <v>9216</v>
      </c>
      <c r="G21" s="12" t="s">
        <v>3345</v>
      </c>
      <c r="H21" s="12"/>
      <c r="I21" s="12" t="s">
        <v>3110</v>
      </c>
      <c r="J21" s="12" t="s">
        <v>3110</v>
      </c>
      <c r="K21" s="12" t="s">
        <v>3110</v>
      </c>
      <c r="L21" s="12" t="s">
        <v>3110</v>
      </c>
      <c r="M21" s="1" t="s">
        <v>3110</v>
      </c>
      <c r="N21" s="1" t="s">
        <v>1</v>
      </c>
      <c r="O21" s="13" t="s">
        <v>3110</v>
      </c>
      <c r="P21" s="1" t="s">
        <v>3110</v>
      </c>
      <c r="Q21" s="12" t="s">
        <v>3110</v>
      </c>
      <c r="R21" s="1" t="str">
        <f>Table14[[#This Row],[Short Description]]</f>
        <v>Biamp MRB-L-X400-T-MASK6C</v>
      </c>
      <c r="S21" s="12" t="s">
        <v>3388</v>
      </c>
      <c r="T21" s="1" t="s">
        <v>2413</v>
      </c>
      <c r="U21" s="12" t="s">
        <v>54</v>
      </c>
      <c r="V21" s="1" t="s">
        <v>73</v>
      </c>
      <c r="W21" s="1" t="s">
        <v>4</v>
      </c>
      <c r="X21" s="12" t="s">
        <v>306</v>
      </c>
      <c r="Y21" s="12" t="s">
        <v>3110</v>
      </c>
      <c r="Z21" s="12" t="s">
        <v>3110</v>
      </c>
      <c r="AA21" s="12" t="s">
        <v>3110</v>
      </c>
      <c r="AB21" s="12" t="s">
        <v>3110</v>
      </c>
      <c r="AC21" s="27">
        <f>Table14[[#This Row],[US MSRP]]</f>
        <v>9216</v>
      </c>
      <c r="AD21" s="12" t="s">
        <v>3110</v>
      </c>
      <c r="AE21" s="12" t="s">
        <v>3110</v>
      </c>
      <c r="AF21" s="12" t="s">
        <v>3110</v>
      </c>
      <c r="AG21" s="12" t="s">
        <v>3110</v>
      </c>
      <c r="AH21" s="1" t="s">
        <v>5</v>
      </c>
      <c r="AI21" s="1" t="s">
        <v>6</v>
      </c>
      <c r="AJ21" s="1" t="s">
        <v>73</v>
      </c>
      <c r="AK21" s="1" t="s">
        <v>73</v>
      </c>
      <c r="AL21" s="1" t="s">
        <v>3110</v>
      </c>
      <c r="AM21" s="1" t="s">
        <v>3110</v>
      </c>
      <c r="AN21" s="30" t="e">
        <f t="shared" si="1"/>
        <v>#REF!</v>
      </c>
      <c r="AO21" s="1" t="s">
        <v>306</v>
      </c>
      <c r="AP21" s="12" t="s">
        <v>3110</v>
      </c>
      <c r="AQ21" s="1">
        <v>4911</v>
      </c>
      <c r="AR21" s="14"/>
    </row>
    <row r="22" spans="1:44" ht="42" customHeight="1" x14ac:dyDescent="0.3">
      <c r="A22" s="1" t="s">
        <v>0</v>
      </c>
      <c r="B22" s="5" t="e">
        <f t="shared" si="0"/>
        <v>#REF!</v>
      </c>
      <c r="C22" s="42" t="s">
        <v>3605</v>
      </c>
      <c r="D22" s="44" t="s">
        <v>3348</v>
      </c>
      <c r="E22" s="12" t="s">
        <v>53</v>
      </c>
      <c r="F22" s="22">
        <v>10792</v>
      </c>
      <c r="G22" s="12" t="s">
        <v>3347</v>
      </c>
      <c r="H22" s="12"/>
      <c r="I22" s="12" t="s">
        <v>3110</v>
      </c>
      <c r="J22" s="12" t="s">
        <v>3110</v>
      </c>
      <c r="K22" s="12" t="s">
        <v>3110</v>
      </c>
      <c r="L22" s="12" t="s">
        <v>3110</v>
      </c>
      <c r="M22" s="1" t="s">
        <v>3110</v>
      </c>
      <c r="N22" s="1" t="s">
        <v>1</v>
      </c>
      <c r="O22" s="13" t="s">
        <v>3110</v>
      </c>
      <c r="P22" s="1" t="s">
        <v>3110</v>
      </c>
      <c r="Q22" s="12" t="s">
        <v>3110</v>
      </c>
      <c r="R22" s="1" t="str">
        <f>Table14[[#This Row],[Short Description]]</f>
        <v>Biamp MRB-L-X400-T-P6SM</v>
      </c>
      <c r="S22" s="12" t="s">
        <v>3404</v>
      </c>
      <c r="T22" s="1" t="s">
        <v>2413</v>
      </c>
      <c r="U22" s="12" t="s">
        <v>54</v>
      </c>
      <c r="V22" s="1" t="s">
        <v>73</v>
      </c>
      <c r="W22" s="1" t="s">
        <v>4</v>
      </c>
      <c r="X22" s="12" t="s">
        <v>306</v>
      </c>
      <c r="Y22" s="12" t="s">
        <v>3110</v>
      </c>
      <c r="Z22" s="12" t="s">
        <v>3110</v>
      </c>
      <c r="AA22" s="12" t="s">
        <v>3110</v>
      </c>
      <c r="AB22" s="12" t="s">
        <v>3110</v>
      </c>
      <c r="AC22" s="27">
        <f>Table14[[#This Row],[US MSRP]]</f>
        <v>10792</v>
      </c>
      <c r="AD22" s="12" t="s">
        <v>3110</v>
      </c>
      <c r="AE22" s="12" t="s">
        <v>3110</v>
      </c>
      <c r="AF22" s="12" t="s">
        <v>3110</v>
      </c>
      <c r="AG22" s="12" t="s">
        <v>3110</v>
      </c>
      <c r="AH22" s="1" t="s">
        <v>5</v>
      </c>
      <c r="AI22" s="1" t="s">
        <v>6</v>
      </c>
      <c r="AJ22" s="1" t="s">
        <v>73</v>
      </c>
      <c r="AK22" s="1" t="s">
        <v>73</v>
      </c>
      <c r="AL22" s="1" t="s">
        <v>3110</v>
      </c>
      <c r="AM22" s="1" t="s">
        <v>3110</v>
      </c>
      <c r="AN22" s="30" t="e">
        <f t="shared" si="1"/>
        <v>#REF!</v>
      </c>
      <c r="AO22" s="1" t="s">
        <v>306</v>
      </c>
      <c r="AP22" s="12" t="s">
        <v>3110</v>
      </c>
      <c r="AQ22" s="1">
        <v>4911</v>
      </c>
      <c r="AR22" s="14"/>
    </row>
    <row r="23" spans="1:44" ht="42" customHeight="1" x14ac:dyDescent="0.3">
      <c r="A23" s="1" t="e">
        <f>Company</f>
        <v>#REF!</v>
      </c>
      <c r="B23" s="5" t="e">
        <f t="shared" si="0"/>
        <v>#REF!</v>
      </c>
      <c r="C23" s="42" t="s">
        <v>3608</v>
      </c>
      <c r="D23" s="44" t="s">
        <v>3381</v>
      </c>
      <c r="E23" s="12" t="s">
        <v>53</v>
      </c>
      <c r="F23" s="22">
        <v>8470</v>
      </c>
      <c r="G23" s="12" t="s">
        <v>2557</v>
      </c>
      <c r="H23" s="12"/>
      <c r="I23" s="12"/>
      <c r="J23" s="12"/>
      <c r="K23" s="12"/>
      <c r="L23" s="12"/>
      <c r="M23" s="1" t="s">
        <v>154</v>
      </c>
      <c r="N23" s="1" t="s">
        <v>1</v>
      </c>
      <c r="O23" s="13"/>
      <c r="P23" s="1" t="e">
        <f>WeightUOM</f>
        <v>#REF!</v>
      </c>
      <c r="Q23" s="12"/>
      <c r="R23" s="1" t="str">
        <f>Table14[[#This Row],[Short Description]]</f>
        <v>Biamp MRB-M-X400-C-CIC6</v>
      </c>
      <c r="S23" s="65" t="s">
        <v>2558</v>
      </c>
      <c r="T23" s="1" t="s">
        <v>2413</v>
      </c>
      <c r="U23" s="12" t="s">
        <v>57</v>
      </c>
      <c r="V23" s="1" t="e">
        <f>NotForSale</f>
        <v>#REF!</v>
      </c>
      <c r="W23" s="1" t="e">
        <f>ItemStatus</f>
        <v>#REF!</v>
      </c>
      <c r="X23" s="12" t="s">
        <v>306</v>
      </c>
      <c r="Y23" s="12"/>
      <c r="Z23" s="12"/>
      <c r="AA23" s="12" t="s">
        <v>59</v>
      </c>
      <c r="AB23" s="12" t="s">
        <v>60</v>
      </c>
      <c r="AC23" s="27">
        <f>Table14[[#This Row],[US MSRP]]</f>
        <v>8470</v>
      </c>
      <c r="AD23" s="12"/>
      <c r="AE23" s="12"/>
      <c r="AF23" s="12"/>
      <c r="AG23" s="12"/>
      <c r="AH23" s="1" t="e">
        <f>FOB</f>
        <v>#REF!</v>
      </c>
      <c r="AI23" s="1" t="e">
        <f>Freight</f>
        <v>#REF!</v>
      </c>
      <c r="AJ23" s="1" t="e">
        <f>DropShip</f>
        <v>#REF!</v>
      </c>
      <c r="AK23" s="1" t="e">
        <f>EnergyStar</f>
        <v>#REF!</v>
      </c>
      <c r="AL23" s="1" t="s">
        <v>73</v>
      </c>
      <c r="AM23" s="1" t="s">
        <v>2414</v>
      </c>
      <c r="AN23" s="30" t="e">
        <f t="shared" si="1"/>
        <v>#REF!</v>
      </c>
      <c r="AO23" s="1" t="str">
        <f>Table14[[#This Row],[Manufacturer''s Category]]</f>
        <v>Biamp</v>
      </c>
      <c r="AP23" s="12"/>
      <c r="AQ23" s="1" t="e">
        <f>InfoComm_Number</f>
        <v>#REF!</v>
      </c>
      <c r="AR23" s="14"/>
    </row>
    <row r="24" spans="1:44" ht="42" customHeight="1" x14ac:dyDescent="0.3">
      <c r="A24" s="1" t="s">
        <v>0</v>
      </c>
      <c r="B24" s="5" t="e">
        <f t="shared" si="0"/>
        <v>#REF!</v>
      </c>
      <c r="C24" s="42" t="s">
        <v>3609</v>
      </c>
      <c r="D24" s="44" t="s">
        <v>3350</v>
      </c>
      <c r="E24" s="12" t="s">
        <v>53</v>
      </c>
      <c r="F24" s="22">
        <v>8598</v>
      </c>
      <c r="G24" s="12" t="s">
        <v>3349</v>
      </c>
      <c r="H24" s="12"/>
      <c r="I24" s="12" t="s">
        <v>3110</v>
      </c>
      <c r="J24" s="12" t="s">
        <v>3110</v>
      </c>
      <c r="K24" s="12" t="s">
        <v>3110</v>
      </c>
      <c r="L24" s="12" t="s">
        <v>3110</v>
      </c>
      <c r="M24" s="1" t="s">
        <v>3110</v>
      </c>
      <c r="N24" s="1" t="s">
        <v>1</v>
      </c>
      <c r="O24" s="13" t="s">
        <v>3110</v>
      </c>
      <c r="P24" s="1" t="s">
        <v>3110</v>
      </c>
      <c r="Q24" s="12" t="s">
        <v>3110</v>
      </c>
      <c r="R24" s="1" t="str">
        <f>Table14[[#This Row],[Short Description]]</f>
        <v>Biamp MRB-M-X400-C-CIC6LP</v>
      </c>
      <c r="S24" s="1" t="s">
        <v>3351</v>
      </c>
      <c r="T24" s="1" t="s">
        <v>2413</v>
      </c>
      <c r="U24" s="12" t="s">
        <v>54</v>
      </c>
      <c r="V24" s="1" t="s">
        <v>73</v>
      </c>
      <c r="W24" s="1" t="s">
        <v>4</v>
      </c>
      <c r="X24" s="12" t="s">
        <v>306</v>
      </c>
      <c r="Y24" s="12" t="s">
        <v>3110</v>
      </c>
      <c r="Z24" s="12" t="s">
        <v>3110</v>
      </c>
      <c r="AA24" s="12" t="s">
        <v>3110</v>
      </c>
      <c r="AB24" s="12" t="s">
        <v>3110</v>
      </c>
      <c r="AC24" s="27">
        <f>Table14[[#This Row],[US MSRP]]</f>
        <v>8598</v>
      </c>
      <c r="AD24" s="12" t="s">
        <v>3110</v>
      </c>
      <c r="AE24" s="12" t="s">
        <v>3110</v>
      </c>
      <c r="AF24" s="12" t="s">
        <v>3110</v>
      </c>
      <c r="AG24" s="12" t="s">
        <v>3110</v>
      </c>
      <c r="AH24" s="1" t="s">
        <v>5</v>
      </c>
      <c r="AI24" s="1" t="s">
        <v>6</v>
      </c>
      <c r="AJ24" s="1" t="s">
        <v>73</v>
      </c>
      <c r="AK24" s="1" t="s">
        <v>73</v>
      </c>
      <c r="AL24" s="1" t="s">
        <v>3110</v>
      </c>
      <c r="AM24" s="1" t="s">
        <v>3110</v>
      </c>
      <c r="AN24" s="30" t="e">
        <f t="shared" si="1"/>
        <v>#REF!</v>
      </c>
      <c r="AO24" s="1" t="s">
        <v>306</v>
      </c>
      <c r="AP24" s="12" t="s">
        <v>3110</v>
      </c>
      <c r="AQ24" s="1">
        <v>4911</v>
      </c>
      <c r="AR24" s="14"/>
    </row>
    <row r="25" spans="1:44" ht="42" customHeight="1" x14ac:dyDescent="0.3">
      <c r="A25" s="1" t="s">
        <v>0</v>
      </c>
      <c r="B25" s="5" t="e">
        <f t="shared" si="0"/>
        <v>#REF!</v>
      </c>
      <c r="C25" s="42" t="s">
        <v>3610</v>
      </c>
      <c r="D25" s="44" t="s">
        <v>3353</v>
      </c>
      <c r="E25" s="12" t="s">
        <v>53</v>
      </c>
      <c r="F25" s="22">
        <v>8818</v>
      </c>
      <c r="G25" s="12" t="s">
        <v>3352</v>
      </c>
      <c r="H25" s="12"/>
      <c r="I25" s="12" t="s">
        <v>3110</v>
      </c>
      <c r="J25" s="12" t="s">
        <v>3110</v>
      </c>
      <c r="K25" s="12" t="s">
        <v>3110</v>
      </c>
      <c r="L25" s="12" t="s">
        <v>3110</v>
      </c>
      <c r="M25" s="1" t="s">
        <v>3110</v>
      </c>
      <c r="N25" s="1" t="s">
        <v>1</v>
      </c>
      <c r="O25" s="13" t="s">
        <v>3110</v>
      </c>
      <c r="P25" s="1" t="s">
        <v>3110</v>
      </c>
      <c r="Q25" s="12" t="s">
        <v>3110</v>
      </c>
      <c r="R25" s="1" t="str">
        <f>Table14[[#This Row],[Short Description]]</f>
        <v>Biamp MRB-M-X400-C-CIC6LP-TAA</v>
      </c>
      <c r="S25" s="1" t="s">
        <v>3354</v>
      </c>
      <c r="T25" s="1" t="s">
        <v>2413</v>
      </c>
      <c r="U25" s="12" t="s">
        <v>54</v>
      </c>
      <c r="V25" s="1" t="s">
        <v>73</v>
      </c>
      <c r="W25" s="1" t="s">
        <v>4</v>
      </c>
      <c r="X25" s="12" t="s">
        <v>306</v>
      </c>
      <c r="Y25" s="12" t="s">
        <v>3110</v>
      </c>
      <c r="Z25" s="12" t="s">
        <v>3110</v>
      </c>
      <c r="AA25" s="12" t="s">
        <v>3110</v>
      </c>
      <c r="AB25" s="12" t="s">
        <v>3110</v>
      </c>
      <c r="AC25" s="27">
        <f>Table14[[#This Row],[US MSRP]]</f>
        <v>8818</v>
      </c>
      <c r="AD25" s="12" t="s">
        <v>3110</v>
      </c>
      <c r="AE25" s="12" t="s">
        <v>3110</v>
      </c>
      <c r="AF25" s="12" t="s">
        <v>3110</v>
      </c>
      <c r="AG25" s="12" t="s">
        <v>3110</v>
      </c>
      <c r="AH25" s="1" t="s">
        <v>5</v>
      </c>
      <c r="AI25" s="1" t="s">
        <v>6</v>
      </c>
      <c r="AJ25" s="1" t="s">
        <v>73</v>
      </c>
      <c r="AK25" s="1" t="s">
        <v>73</v>
      </c>
      <c r="AL25" s="1" t="s">
        <v>3110</v>
      </c>
      <c r="AM25" s="1" t="s">
        <v>3110</v>
      </c>
      <c r="AN25" s="30" t="e">
        <f t="shared" si="1"/>
        <v>#REF!</v>
      </c>
      <c r="AO25" s="1" t="s">
        <v>306</v>
      </c>
      <c r="AP25" s="12" t="s">
        <v>3110</v>
      </c>
      <c r="AQ25" s="1">
        <v>4911</v>
      </c>
      <c r="AR25" s="14"/>
    </row>
    <row r="26" spans="1:44" ht="42" customHeight="1" x14ac:dyDescent="0.3">
      <c r="A26" s="1" t="s">
        <v>0</v>
      </c>
      <c r="B26" s="5" t="e">
        <f t="shared" si="0"/>
        <v>#REF!</v>
      </c>
      <c r="C26" s="39" t="s">
        <v>3611</v>
      </c>
      <c r="D26" s="44" t="s">
        <v>3356</v>
      </c>
      <c r="E26" s="12" t="s">
        <v>53</v>
      </c>
      <c r="F26" s="22">
        <v>8880</v>
      </c>
      <c r="G26" s="12" t="s">
        <v>3355</v>
      </c>
      <c r="H26" s="12"/>
      <c r="I26" s="12" t="s">
        <v>3110</v>
      </c>
      <c r="J26" s="12" t="s">
        <v>3110</v>
      </c>
      <c r="K26" s="12" t="s">
        <v>3110</v>
      </c>
      <c r="L26" s="12" t="s">
        <v>3110</v>
      </c>
      <c r="M26" s="1" t="s">
        <v>3110</v>
      </c>
      <c r="N26" s="1" t="s">
        <v>1</v>
      </c>
      <c r="O26" s="13" t="s">
        <v>3110</v>
      </c>
      <c r="P26" s="1" t="s">
        <v>3110</v>
      </c>
      <c r="Q26" s="12" t="s">
        <v>3110</v>
      </c>
      <c r="R26" s="1" t="str">
        <f>Table14[[#This Row],[Short Description]]</f>
        <v>Biamp MRB-M-X400-C-DXS5</v>
      </c>
      <c r="S26" s="7" t="s">
        <v>3389</v>
      </c>
      <c r="T26" s="1" t="s">
        <v>2413</v>
      </c>
      <c r="U26" s="12" t="s">
        <v>54</v>
      </c>
      <c r="V26" s="1" t="s">
        <v>73</v>
      </c>
      <c r="W26" s="1" t="s">
        <v>4</v>
      </c>
      <c r="X26" s="12" t="s">
        <v>306</v>
      </c>
      <c r="Y26" s="12" t="s">
        <v>3110</v>
      </c>
      <c r="Z26" s="12" t="s">
        <v>3110</v>
      </c>
      <c r="AA26" s="12" t="s">
        <v>3110</v>
      </c>
      <c r="AB26" s="12" t="s">
        <v>3110</v>
      </c>
      <c r="AC26" s="27">
        <f>Table14[[#This Row],[US MSRP]]</f>
        <v>8880</v>
      </c>
      <c r="AD26" s="12" t="s">
        <v>3110</v>
      </c>
      <c r="AE26" s="12" t="s">
        <v>3110</v>
      </c>
      <c r="AF26" s="12" t="s">
        <v>3110</v>
      </c>
      <c r="AG26" s="12" t="s">
        <v>3110</v>
      </c>
      <c r="AH26" s="1" t="s">
        <v>5</v>
      </c>
      <c r="AI26" s="1" t="s">
        <v>6</v>
      </c>
      <c r="AJ26" s="1" t="s">
        <v>73</v>
      </c>
      <c r="AK26" s="1" t="s">
        <v>73</v>
      </c>
      <c r="AL26" s="1" t="s">
        <v>3110</v>
      </c>
      <c r="AM26" s="1" t="s">
        <v>3110</v>
      </c>
      <c r="AN26" s="30" t="e">
        <f t="shared" si="1"/>
        <v>#REF!</v>
      </c>
      <c r="AO26" s="1" t="s">
        <v>306</v>
      </c>
      <c r="AP26" s="12" t="s">
        <v>3110</v>
      </c>
      <c r="AQ26" s="1">
        <v>4911</v>
      </c>
      <c r="AR26" s="14"/>
    </row>
    <row r="27" spans="1:44" ht="42" customHeight="1" x14ac:dyDescent="0.3">
      <c r="A27" s="1" t="s">
        <v>0</v>
      </c>
      <c r="B27" s="5" t="e">
        <f t="shared" ref="B27:B58" si="2">Effectivity_Date</f>
        <v>#REF!</v>
      </c>
      <c r="C27" s="39" t="s">
        <v>3612</v>
      </c>
      <c r="D27" s="44" t="s">
        <v>3358</v>
      </c>
      <c r="E27" s="12" t="s">
        <v>53</v>
      </c>
      <c r="F27" s="22">
        <v>9820</v>
      </c>
      <c r="G27" s="12" t="s">
        <v>3357</v>
      </c>
      <c r="H27" s="12"/>
      <c r="I27" s="12" t="s">
        <v>3110</v>
      </c>
      <c r="J27" s="12" t="s">
        <v>3110</v>
      </c>
      <c r="K27" s="12" t="s">
        <v>3110</v>
      </c>
      <c r="L27" s="12" t="s">
        <v>3110</v>
      </c>
      <c r="M27" s="1" t="s">
        <v>3110</v>
      </c>
      <c r="N27" s="1" t="s">
        <v>1</v>
      </c>
      <c r="O27" s="13" t="s">
        <v>3110</v>
      </c>
      <c r="P27" s="1" t="s">
        <v>3110</v>
      </c>
      <c r="Q27" s="12" t="s">
        <v>3110</v>
      </c>
      <c r="R27" s="1" t="str">
        <f>Table14[[#This Row],[Short Description]]</f>
        <v>Biamp MRB-M-X400-C-ENT206</v>
      </c>
      <c r="S27" s="7" t="s">
        <v>3398</v>
      </c>
      <c r="T27" s="1" t="s">
        <v>2413</v>
      </c>
      <c r="U27" s="12" t="s">
        <v>54</v>
      </c>
      <c r="V27" s="1" t="s">
        <v>73</v>
      </c>
      <c r="W27" s="1" t="s">
        <v>4</v>
      </c>
      <c r="X27" s="12" t="s">
        <v>306</v>
      </c>
      <c r="Y27" s="12" t="s">
        <v>3110</v>
      </c>
      <c r="Z27" s="12" t="s">
        <v>3110</v>
      </c>
      <c r="AA27" s="12" t="s">
        <v>3110</v>
      </c>
      <c r="AB27" s="12" t="s">
        <v>3110</v>
      </c>
      <c r="AC27" s="27">
        <f>Table14[[#This Row],[US MSRP]]</f>
        <v>9820</v>
      </c>
      <c r="AD27" s="12" t="s">
        <v>3110</v>
      </c>
      <c r="AE27" s="12" t="s">
        <v>3110</v>
      </c>
      <c r="AF27" s="12" t="s">
        <v>3110</v>
      </c>
      <c r="AG27" s="12" t="s">
        <v>3110</v>
      </c>
      <c r="AH27" s="1" t="s">
        <v>5</v>
      </c>
      <c r="AI27" s="1" t="s">
        <v>6</v>
      </c>
      <c r="AJ27" s="1" t="s">
        <v>73</v>
      </c>
      <c r="AK27" s="1" t="s">
        <v>73</v>
      </c>
      <c r="AL27" s="1" t="s">
        <v>3110</v>
      </c>
      <c r="AM27" s="1" t="s">
        <v>3110</v>
      </c>
      <c r="AN27" s="30" t="e">
        <f t="shared" si="1"/>
        <v>#REF!</v>
      </c>
      <c r="AO27" s="1" t="s">
        <v>306</v>
      </c>
      <c r="AP27" s="12" t="s">
        <v>3110</v>
      </c>
      <c r="AQ27" s="1">
        <v>4911</v>
      </c>
      <c r="AR27" s="14"/>
    </row>
    <row r="28" spans="1:44" ht="42" customHeight="1" x14ac:dyDescent="0.3">
      <c r="A28" s="1" t="s">
        <v>0</v>
      </c>
      <c r="B28" s="5" t="e">
        <f t="shared" si="2"/>
        <v>#REF!</v>
      </c>
      <c r="C28" s="42" t="s">
        <v>3613</v>
      </c>
      <c r="D28" s="44" t="s">
        <v>3360</v>
      </c>
      <c r="E28" s="12" t="s">
        <v>53</v>
      </c>
      <c r="F28" s="22">
        <v>9904</v>
      </c>
      <c r="G28" s="12" t="s">
        <v>3359</v>
      </c>
      <c r="H28" s="12"/>
      <c r="I28" s="12" t="s">
        <v>3110</v>
      </c>
      <c r="J28" s="12" t="s">
        <v>3110</v>
      </c>
      <c r="K28" s="12" t="s">
        <v>3110</v>
      </c>
      <c r="L28" s="12" t="s">
        <v>3110</v>
      </c>
      <c r="M28" s="1" t="s">
        <v>3110</v>
      </c>
      <c r="N28" s="1" t="s">
        <v>1</v>
      </c>
      <c r="O28" s="13" t="s">
        <v>3110</v>
      </c>
      <c r="P28" s="1" t="s">
        <v>3110</v>
      </c>
      <c r="Q28" s="12" t="s">
        <v>3110</v>
      </c>
      <c r="R28" s="1" t="str">
        <f>Table14[[#This Row],[Short Description]]</f>
        <v>Biamp MRB-M-X400-C-EXS8</v>
      </c>
      <c r="S28" s="12" t="s">
        <v>3395</v>
      </c>
      <c r="T28" s="1" t="s">
        <v>2413</v>
      </c>
      <c r="U28" s="12" t="s">
        <v>54</v>
      </c>
      <c r="V28" s="1" t="s">
        <v>73</v>
      </c>
      <c r="W28" s="1" t="s">
        <v>4</v>
      </c>
      <c r="X28" s="12" t="s">
        <v>306</v>
      </c>
      <c r="Y28" s="12" t="s">
        <v>3110</v>
      </c>
      <c r="Z28" s="12" t="s">
        <v>3110</v>
      </c>
      <c r="AA28" s="12" t="s">
        <v>3110</v>
      </c>
      <c r="AB28" s="12" t="s">
        <v>3110</v>
      </c>
      <c r="AC28" s="27">
        <f>Table14[[#This Row],[US MSRP]]</f>
        <v>9904</v>
      </c>
      <c r="AD28" s="12" t="s">
        <v>3110</v>
      </c>
      <c r="AE28" s="12" t="s">
        <v>3110</v>
      </c>
      <c r="AF28" s="12" t="s">
        <v>3110</v>
      </c>
      <c r="AG28" s="12" t="s">
        <v>3110</v>
      </c>
      <c r="AH28" s="1" t="s">
        <v>5</v>
      </c>
      <c r="AI28" s="1" t="s">
        <v>6</v>
      </c>
      <c r="AJ28" s="1" t="s">
        <v>73</v>
      </c>
      <c r="AK28" s="1" t="s">
        <v>73</v>
      </c>
      <c r="AL28" s="1" t="s">
        <v>3110</v>
      </c>
      <c r="AM28" s="1" t="s">
        <v>3110</v>
      </c>
      <c r="AN28" s="30" t="e">
        <f t="shared" si="1"/>
        <v>#REF!</v>
      </c>
      <c r="AO28" s="1" t="s">
        <v>306</v>
      </c>
      <c r="AP28" s="12" t="s">
        <v>3110</v>
      </c>
      <c r="AQ28" s="1">
        <v>4911</v>
      </c>
      <c r="AR28" s="14"/>
    </row>
    <row r="29" spans="1:44" ht="42" customHeight="1" x14ac:dyDescent="0.3">
      <c r="A29" s="1" t="s">
        <v>0</v>
      </c>
      <c r="B29" s="5" t="e">
        <f t="shared" si="2"/>
        <v>#REF!</v>
      </c>
      <c r="C29" s="42" t="s">
        <v>3614</v>
      </c>
      <c r="D29" s="44" t="s">
        <v>3362</v>
      </c>
      <c r="E29" s="12" t="s">
        <v>53</v>
      </c>
      <c r="F29" s="22">
        <v>8620</v>
      </c>
      <c r="G29" s="12" t="s">
        <v>3361</v>
      </c>
      <c r="H29" s="12"/>
      <c r="I29" s="12" t="s">
        <v>3110</v>
      </c>
      <c r="J29" s="12" t="s">
        <v>3110</v>
      </c>
      <c r="K29" s="12" t="s">
        <v>3110</v>
      </c>
      <c r="L29" s="12" t="s">
        <v>3110</v>
      </c>
      <c r="M29" s="1" t="s">
        <v>3110</v>
      </c>
      <c r="N29" s="1" t="s">
        <v>1</v>
      </c>
      <c r="O29" s="13" t="s">
        <v>3110</v>
      </c>
      <c r="P29" s="1" t="s">
        <v>3110</v>
      </c>
      <c r="Q29" s="12" t="s">
        <v>3110</v>
      </c>
      <c r="R29" s="1" t="str">
        <f>Table14[[#This Row],[Short Description]]</f>
        <v>Biamp MRB-M-X400-C-MASK6C</v>
      </c>
      <c r="S29" s="12" t="s">
        <v>3386</v>
      </c>
      <c r="T29" s="1" t="s">
        <v>2413</v>
      </c>
      <c r="U29" s="12" t="s">
        <v>54</v>
      </c>
      <c r="V29" s="1" t="s">
        <v>73</v>
      </c>
      <c r="W29" s="1" t="s">
        <v>4</v>
      </c>
      <c r="X29" s="12" t="s">
        <v>306</v>
      </c>
      <c r="Y29" s="12" t="s">
        <v>3110</v>
      </c>
      <c r="Z29" s="12" t="s">
        <v>3110</v>
      </c>
      <c r="AA29" s="12" t="s">
        <v>3110</v>
      </c>
      <c r="AB29" s="12" t="s">
        <v>3110</v>
      </c>
      <c r="AC29" s="27">
        <f>Table14[[#This Row],[US MSRP]]</f>
        <v>8620</v>
      </c>
      <c r="AD29" s="12" t="s">
        <v>3110</v>
      </c>
      <c r="AE29" s="12" t="s">
        <v>3110</v>
      </c>
      <c r="AF29" s="12" t="s">
        <v>3110</v>
      </c>
      <c r="AG29" s="12" t="s">
        <v>3110</v>
      </c>
      <c r="AH29" s="1" t="s">
        <v>5</v>
      </c>
      <c r="AI29" s="1" t="s">
        <v>6</v>
      </c>
      <c r="AJ29" s="1" t="s">
        <v>73</v>
      </c>
      <c r="AK29" s="1" t="s">
        <v>73</v>
      </c>
      <c r="AL29" s="1" t="s">
        <v>3110</v>
      </c>
      <c r="AM29" s="1" t="s">
        <v>3110</v>
      </c>
      <c r="AN29" s="30" t="e">
        <f t="shared" si="1"/>
        <v>#REF!</v>
      </c>
      <c r="AO29" s="1" t="s">
        <v>306</v>
      </c>
      <c r="AP29" s="12" t="s">
        <v>3110</v>
      </c>
      <c r="AQ29" s="1">
        <v>4911</v>
      </c>
      <c r="AR29" s="14"/>
    </row>
    <row r="30" spans="1:44" ht="42" customHeight="1" x14ac:dyDescent="0.3">
      <c r="A30" s="1" t="s">
        <v>0</v>
      </c>
      <c r="B30" s="5" t="e">
        <f t="shared" si="2"/>
        <v>#REF!</v>
      </c>
      <c r="C30" s="42" t="s">
        <v>3615</v>
      </c>
      <c r="D30" s="44" t="s">
        <v>3364</v>
      </c>
      <c r="E30" s="12" t="s">
        <v>53</v>
      </c>
      <c r="F30" s="22">
        <v>8850</v>
      </c>
      <c r="G30" s="12" t="s">
        <v>3363</v>
      </c>
      <c r="H30" s="12"/>
      <c r="I30" s="12" t="s">
        <v>3110</v>
      </c>
      <c r="J30" s="12" t="s">
        <v>3110</v>
      </c>
      <c r="K30" s="12" t="s">
        <v>3110</v>
      </c>
      <c r="L30" s="12" t="s">
        <v>3110</v>
      </c>
      <c r="M30" s="1" t="s">
        <v>3110</v>
      </c>
      <c r="N30" s="1" t="s">
        <v>1</v>
      </c>
      <c r="O30" s="13" t="s">
        <v>3110</v>
      </c>
      <c r="P30" s="1" t="s">
        <v>3110</v>
      </c>
      <c r="Q30" s="12" t="s">
        <v>3110</v>
      </c>
      <c r="R30" s="1" t="str">
        <f>Table14[[#This Row],[Short Description]]</f>
        <v>Biamp MRB-M-X400-C-P6SM</v>
      </c>
      <c r="S30" s="12" t="s">
        <v>3401</v>
      </c>
      <c r="T30" s="1" t="s">
        <v>2413</v>
      </c>
      <c r="U30" s="12" t="s">
        <v>54</v>
      </c>
      <c r="V30" s="1" t="s">
        <v>73</v>
      </c>
      <c r="W30" s="1" t="s">
        <v>4</v>
      </c>
      <c r="X30" s="12" t="s">
        <v>306</v>
      </c>
      <c r="Y30" s="12" t="s">
        <v>3110</v>
      </c>
      <c r="Z30" s="12" t="s">
        <v>3110</v>
      </c>
      <c r="AA30" s="12" t="s">
        <v>3110</v>
      </c>
      <c r="AB30" s="12" t="s">
        <v>3110</v>
      </c>
      <c r="AC30" s="27">
        <f>Table14[[#This Row],[US MSRP]]</f>
        <v>8850</v>
      </c>
      <c r="AD30" s="12" t="s">
        <v>3110</v>
      </c>
      <c r="AE30" s="12" t="s">
        <v>3110</v>
      </c>
      <c r="AF30" s="12" t="s">
        <v>3110</v>
      </c>
      <c r="AG30" s="12" t="s">
        <v>3110</v>
      </c>
      <c r="AH30" s="1" t="s">
        <v>5</v>
      </c>
      <c r="AI30" s="1" t="s">
        <v>6</v>
      </c>
      <c r="AJ30" s="1" t="s">
        <v>73</v>
      </c>
      <c r="AK30" s="1" t="s">
        <v>73</v>
      </c>
      <c r="AL30" s="1" t="s">
        <v>3110</v>
      </c>
      <c r="AM30" s="1" t="s">
        <v>3110</v>
      </c>
      <c r="AN30" s="30" t="e">
        <f t="shared" si="1"/>
        <v>#REF!</v>
      </c>
      <c r="AO30" s="1" t="s">
        <v>306</v>
      </c>
      <c r="AP30" s="12" t="s">
        <v>3110</v>
      </c>
      <c r="AQ30" s="1">
        <v>4911</v>
      </c>
      <c r="AR30" s="14"/>
    </row>
    <row r="31" spans="1:44" ht="42" customHeight="1" x14ac:dyDescent="0.3">
      <c r="A31" s="1" t="e">
        <f>Company</f>
        <v>#REF!</v>
      </c>
      <c r="B31" s="5" t="e">
        <f t="shared" si="2"/>
        <v>#REF!</v>
      </c>
      <c r="C31" s="42" t="s">
        <v>3616</v>
      </c>
      <c r="D31" s="44" t="s">
        <v>3382</v>
      </c>
      <c r="E31" s="12" t="s">
        <v>53</v>
      </c>
      <c r="F31" s="22">
        <v>8360</v>
      </c>
      <c r="G31" s="12" t="s">
        <v>2559</v>
      </c>
      <c r="H31" s="12"/>
      <c r="I31" s="12"/>
      <c r="J31" s="12"/>
      <c r="K31" s="12"/>
      <c r="L31" s="12"/>
      <c r="M31" s="1" t="s">
        <v>154</v>
      </c>
      <c r="N31" s="1" t="s">
        <v>1</v>
      </c>
      <c r="O31" s="13"/>
      <c r="Q31" s="12"/>
      <c r="R31" s="1" t="str">
        <f>Table14[[#This Row],[Short Description]]</f>
        <v>Biamp MRB-M-X400-T-CIC6</v>
      </c>
      <c r="S31" s="65" t="s">
        <v>3313</v>
      </c>
      <c r="T31" s="1" t="s">
        <v>2413</v>
      </c>
      <c r="U31" s="12" t="s">
        <v>57</v>
      </c>
      <c r="V31" s="1" t="e">
        <f>NotForSale</f>
        <v>#REF!</v>
      </c>
      <c r="W31" s="1" t="e">
        <f>ItemStatus</f>
        <v>#REF!</v>
      </c>
      <c r="X31" s="12" t="s">
        <v>306</v>
      </c>
      <c r="Y31" s="12"/>
      <c r="Z31" s="12"/>
      <c r="AA31" s="12" t="s">
        <v>59</v>
      </c>
      <c r="AB31" s="12" t="s">
        <v>60</v>
      </c>
      <c r="AC31" s="27">
        <f>Table14[[#This Row],[US MSRP]]</f>
        <v>8360</v>
      </c>
      <c r="AD31" s="12"/>
      <c r="AE31" s="12"/>
      <c r="AF31" s="12"/>
      <c r="AG31" s="12"/>
      <c r="AH31" s="1" t="e">
        <f>FOB</f>
        <v>#REF!</v>
      </c>
      <c r="AI31" s="1" t="e">
        <f>Freight</f>
        <v>#REF!</v>
      </c>
      <c r="AJ31" s="1" t="e">
        <f>DropShip</f>
        <v>#REF!</v>
      </c>
      <c r="AK31" s="1" t="e">
        <f>EnergyStar</f>
        <v>#REF!</v>
      </c>
      <c r="AL31" s="1" t="s">
        <v>73</v>
      </c>
      <c r="AM31" s="1" t="s">
        <v>2414</v>
      </c>
      <c r="AN31" s="30" t="e">
        <f t="shared" si="1"/>
        <v>#REF!</v>
      </c>
      <c r="AO31" s="1" t="str">
        <f>Table14[[#This Row],[Manufacturer''s Category]]</f>
        <v>Biamp</v>
      </c>
      <c r="AP31" s="12"/>
      <c r="AQ31" s="1" t="e">
        <f>InfoComm_Number</f>
        <v>#REF!</v>
      </c>
      <c r="AR31" s="14"/>
    </row>
    <row r="32" spans="1:44" ht="42" customHeight="1" x14ac:dyDescent="0.3">
      <c r="A32" s="1" t="s">
        <v>0</v>
      </c>
      <c r="B32" s="5" t="e">
        <f t="shared" si="2"/>
        <v>#REF!</v>
      </c>
      <c r="C32" s="42" t="s">
        <v>3617</v>
      </c>
      <c r="D32" s="44" t="s">
        <v>3366</v>
      </c>
      <c r="E32" s="12" t="s">
        <v>53</v>
      </c>
      <c r="F32" s="22">
        <v>8482</v>
      </c>
      <c r="G32" s="12" t="s">
        <v>3365</v>
      </c>
      <c r="H32" s="12"/>
      <c r="I32" s="12" t="s">
        <v>3110</v>
      </c>
      <c r="J32" s="12" t="s">
        <v>3110</v>
      </c>
      <c r="K32" s="12" t="s">
        <v>3110</v>
      </c>
      <c r="L32" s="12" t="s">
        <v>3110</v>
      </c>
      <c r="M32" s="1" t="s">
        <v>3110</v>
      </c>
      <c r="N32" s="1" t="s">
        <v>1</v>
      </c>
      <c r="O32" s="13" t="s">
        <v>3110</v>
      </c>
      <c r="P32" s="1" t="s">
        <v>3110</v>
      </c>
      <c r="Q32" s="12" t="s">
        <v>3110</v>
      </c>
      <c r="R32" s="1" t="str">
        <f>Table14[[#This Row],[Short Description]]</f>
        <v>Biamp MRB-M-X400-T-CIC6LP</v>
      </c>
      <c r="S32" s="12" t="s">
        <v>3367</v>
      </c>
      <c r="T32" s="1" t="s">
        <v>2413</v>
      </c>
      <c r="U32" s="12" t="s">
        <v>54</v>
      </c>
      <c r="V32" s="1" t="s">
        <v>73</v>
      </c>
      <c r="W32" s="1" t="s">
        <v>4</v>
      </c>
      <c r="X32" s="12" t="s">
        <v>306</v>
      </c>
      <c r="Y32" s="12" t="s">
        <v>3110</v>
      </c>
      <c r="Z32" s="12" t="s">
        <v>3110</v>
      </c>
      <c r="AA32" s="12" t="s">
        <v>3110</v>
      </c>
      <c r="AB32" s="12" t="s">
        <v>3110</v>
      </c>
      <c r="AC32" s="27">
        <f>Table14[[#This Row],[US MSRP]]</f>
        <v>8482</v>
      </c>
      <c r="AD32" s="12" t="s">
        <v>3110</v>
      </c>
      <c r="AE32" s="12" t="s">
        <v>3110</v>
      </c>
      <c r="AF32" s="12" t="s">
        <v>3110</v>
      </c>
      <c r="AG32" s="12" t="s">
        <v>3110</v>
      </c>
      <c r="AH32" s="1" t="s">
        <v>5</v>
      </c>
      <c r="AI32" s="1" t="s">
        <v>6</v>
      </c>
      <c r="AJ32" s="1" t="s">
        <v>73</v>
      </c>
      <c r="AK32" s="1" t="s">
        <v>73</v>
      </c>
      <c r="AL32" s="1" t="s">
        <v>3110</v>
      </c>
      <c r="AM32" s="1" t="s">
        <v>3110</v>
      </c>
      <c r="AN32" s="30" t="e">
        <f t="shared" si="1"/>
        <v>#REF!</v>
      </c>
      <c r="AO32" s="1" t="s">
        <v>306</v>
      </c>
      <c r="AP32" s="12" t="s">
        <v>3110</v>
      </c>
      <c r="AQ32" s="1">
        <v>4911</v>
      </c>
      <c r="AR32" s="14"/>
    </row>
    <row r="33" spans="1:44" ht="42" customHeight="1" x14ac:dyDescent="0.3">
      <c r="A33" s="1" t="s">
        <v>0</v>
      </c>
      <c r="B33" s="5" t="e">
        <f t="shared" si="2"/>
        <v>#REF!</v>
      </c>
      <c r="C33" s="42" t="s">
        <v>3618</v>
      </c>
      <c r="D33" s="44" t="s">
        <v>3369</v>
      </c>
      <c r="E33" s="12" t="s">
        <v>53</v>
      </c>
      <c r="F33" s="22">
        <v>8702</v>
      </c>
      <c r="G33" s="12" t="s">
        <v>3368</v>
      </c>
      <c r="H33" s="12"/>
      <c r="I33" s="12" t="s">
        <v>3110</v>
      </c>
      <c r="J33" s="12" t="s">
        <v>3110</v>
      </c>
      <c r="K33" s="12" t="s">
        <v>3110</v>
      </c>
      <c r="L33" s="12" t="s">
        <v>3110</v>
      </c>
      <c r="M33" s="1" t="s">
        <v>3110</v>
      </c>
      <c r="N33" s="1" t="s">
        <v>1</v>
      </c>
      <c r="O33" s="13" t="s">
        <v>3110</v>
      </c>
      <c r="P33" s="1" t="s">
        <v>3110</v>
      </c>
      <c r="Q33" s="12" t="s">
        <v>3110</v>
      </c>
      <c r="R33" s="1" t="str">
        <f>Table14[[#This Row],[Short Description]]</f>
        <v>Biamp MRB-M-X400-T-CIC6LP-TAA</v>
      </c>
      <c r="S33" s="12" t="s">
        <v>3370</v>
      </c>
      <c r="T33" s="1" t="s">
        <v>2413</v>
      </c>
      <c r="U33" s="12" t="s">
        <v>54</v>
      </c>
      <c r="V33" s="1" t="s">
        <v>73</v>
      </c>
      <c r="W33" s="1" t="s">
        <v>4</v>
      </c>
      <c r="X33" s="12" t="s">
        <v>306</v>
      </c>
      <c r="Y33" s="12" t="s">
        <v>3110</v>
      </c>
      <c r="Z33" s="12" t="s">
        <v>3110</v>
      </c>
      <c r="AA33" s="12" t="s">
        <v>3110</v>
      </c>
      <c r="AB33" s="12" t="s">
        <v>3110</v>
      </c>
      <c r="AC33" s="27">
        <f>Table14[[#This Row],[US MSRP]]</f>
        <v>8702</v>
      </c>
      <c r="AD33" s="12" t="s">
        <v>3110</v>
      </c>
      <c r="AE33" s="12" t="s">
        <v>3110</v>
      </c>
      <c r="AF33" s="12" t="s">
        <v>3110</v>
      </c>
      <c r="AG33" s="12" t="s">
        <v>3110</v>
      </c>
      <c r="AH33" s="1" t="s">
        <v>5</v>
      </c>
      <c r="AI33" s="1" t="s">
        <v>6</v>
      </c>
      <c r="AJ33" s="1" t="s">
        <v>73</v>
      </c>
      <c r="AK33" s="1" t="s">
        <v>73</v>
      </c>
      <c r="AL33" s="1" t="s">
        <v>3110</v>
      </c>
      <c r="AM33" s="1" t="s">
        <v>3110</v>
      </c>
      <c r="AN33" s="30" t="e">
        <f t="shared" si="1"/>
        <v>#REF!</v>
      </c>
      <c r="AO33" s="1" t="s">
        <v>306</v>
      </c>
      <c r="AP33" s="12" t="s">
        <v>3110</v>
      </c>
      <c r="AQ33" s="1">
        <v>4911</v>
      </c>
      <c r="AR33" s="14"/>
    </row>
    <row r="34" spans="1:44" ht="42" customHeight="1" x14ac:dyDescent="0.3">
      <c r="A34" s="1" t="s">
        <v>0</v>
      </c>
      <c r="B34" s="5" t="e">
        <f t="shared" si="2"/>
        <v>#REF!</v>
      </c>
      <c r="C34" s="42" t="s">
        <v>3619</v>
      </c>
      <c r="D34" s="44" t="s">
        <v>3372</v>
      </c>
      <c r="E34" s="12" t="s">
        <v>53</v>
      </c>
      <c r="F34" s="22">
        <v>8442</v>
      </c>
      <c r="G34" s="12" t="s">
        <v>3371</v>
      </c>
      <c r="H34" s="12"/>
      <c r="I34" s="12" t="s">
        <v>3110</v>
      </c>
      <c r="J34" s="12" t="s">
        <v>3110</v>
      </c>
      <c r="K34" s="12" t="s">
        <v>3110</v>
      </c>
      <c r="L34" s="12" t="s">
        <v>3110</v>
      </c>
      <c r="M34" s="1" t="s">
        <v>3110</v>
      </c>
      <c r="N34" s="1" t="s">
        <v>1</v>
      </c>
      <c r="O34" s="13" t="s">
        <v>3110</v>
      </c>
      <c r="P34" s="1" t="s">
        <v>3110</v>
      </c>
      <c r="Q34" s="12" t="s">
        <v>3110</v>
      </c>
      <c r="R34" s="1" t="str">
        <f>Table14[[#This Row],[Short Description]]</f>
        <v>Biamp MRB-M-X400-T-DXS5</v>
      </c>
      <c r="S34" s="12" t="s">
        <v>3390</v>
      </c>
      <c r="T34" s="1" t="s">
        <v>2413</v>
      </c>
      <c r="U34" s="12" t="s">
        <v>54</v>
      </c>
      <c r="V34" s="1" t="s">
        <v>73</v>
      </c>
      <c r="W34" s="1" t="s">
        <v>4</v>
      </c>
      <c r="X34" s="12" t="s">
        <v>306</v>
      </c>
      <c r="Y34" s="12" t="s">
        <v>3110</v>
      </c>
      <c r="Z34" s="12" t="s">
        <v>3110</v>
      </c>
      <c r="AA34" s="12" t="s">
        <v>3110</v>
      </c>
      <c r="AB34" s="12" t="s">
        <v>3110</v>
      </c>
      <c r="AC34" s="27">
        <f>Table14[[#This Row],[US MSRP]]</f>
        <v>8442</v>
      </c>
      <c r="AD34" s="12" t="s">
        <v>3110</v>
      </c>
      <c r="AE34" s="12" t="s">
        <v>3110</v>
      </c>
      <c r="AF34" s="12" t="s">
        <v>3110</v>
      </c>
      <c r="AG34" s="12" t="s">
        <v>3110</v>
      </c>
      <c r="AH34" s="1" t="s">
        <v>5</v>
      </c>
      <c r="AI34" s="1" t="s">
        <v>6</v>
      </c>
      <c r="AJ34" s="1" t="s">
        <v>73</v>
      </c>
      <c r="AK34" s="1" t="s">
        <v>73</v>
      </c>
      <c r="AL34" s="1" t="s">
        <v>3110</v>
      </c>
      <c r="AM34" s="1" t="s">
        <v>3110</v>
      </c>
      <c r="AN34" s="30" t="e">
        <f t="shared" si="1"/>
        <v>#REF!</v>
      </c>
      <c r="AO34" s="1" t="s">
        <v>306</v>
      </c>
      <c r="AP34" s="12" t="s">
        <v>3110</v>
      </c>
      <c r="AQ34" s="1">
        <v>4911</v>
      </c>
      <c r="AR34" s="14"/>
    </row>
    <row r="35" spans="1:44" ht="42" customHeight="1" x14ac:dyDescent="0.3">
      <c r="A35" s="1" t="s">
        <v>0</v>
      </c>
      <c r="B35" s="5" t="e">
        <f t="shared" si="2"/>
        <v>#REF!</v>
      </c>
      <c r="C35" s="42" t="s">
        <v>3620</v>
      </c>
      <c r="D35" s="44" t="s">
        <v>3374</v>
      </c>
      <c r="E35" s="12" t="s">
        <v>53</v>
      </c>
      <c r="F35" s="22">
        <v>9382</v>
      </c>
      <c r="G35" s="12" t="s">
        <v>3373</v>
      </c>
      <c r="H35" s="12"/>
      <c r="I35" s="12" t="s">
        <v>3110</v>
      </c>
      <c r="J35" s="12" t="s">
        <v>3110</v>
      </c>
      <c r="K35" s="12" t="s">
        <v>3110</v>
      </c>
      <c r="L35" s="12" t="s">
        <v>3110</v>
      </c>
      <c r="M35" s="1" t="s">
        <v>3110</v>
      </c>
      <c r="N35" s="1" t="s">
        <v>1</v>
      </c>
      <c r="O35" s="13" t="s">
        <v>3110</v>
      </c>
      <c r="P35" s="1" t="s">
        <v>3110</v>
      </c>
      <c r="Q35" s="12" t="s">
        <v>3110</v>
      </c>
      <c r="R35" s="1" t="str">
        <f>Table14[[#This Row],[Short Description]]</f>
        <v>Biamp MRB-M-X400-T-ENT206</v>
      </c>
      <c r="S35" s="12" t="s">
        <v>3397</v>
      </c>
      <c r="T35" s="1" t="s">
        <v>2413</v>
      </c>
      <c r="U35" s="12" t="s">
        <v>54</v>
      </c>
      <c r="V35" s="1" t="s">
        <v>73</v>
      </c>
      <c r="W35" s="1" t="s">
        <v>4</v>
      </c>
      <c r="X35" s="12" t="s">
        <v>306</v>
      </c>
      <c r="Y35" s="12" t="s">
        <v>3110</v>
      </c>
      <c r="Z35" s="12" t="s">
        <v>3110</v>
      </c>
      <c r="AA35" s="12" t="s">
        <v>3110</v>
      </c>
      <c r="AB35" s="12" t="s">
        <v>3110</v>
      </c>
      <c r="AC35" s="27">
        <f>Table14[[#This Row],[US MSRP]]</f>
        <v>9382</v>
      </c>
      <c r="AD35" s="12" t="s">
        <v>3110</v>
      </c>
      <c r="AE35" s="12" t="s">
        <v>3110</v>
      </c>
      <c r="AF35" s="12" t="s">
        <v>3110</v>
      </c>
      <c r="AG35" s="12" t="s">
        <v>3110</v>
      </c>
      <c r="AH35" s="1" t="s">
        <v>5</v>
      </c>
      <c r="AI35" s="1" t="s">
        <v>6</v>
      </c>
      <c r="AJ35" s="1" t="s">
        <v>73</v>
      </c>
      <c r="AK35" s="1" t="s">
        <v>73</v>
      </c>
      <c r="AL35" s="1" t="s">
        <v>3110</v>
      </c>
      <c r="AM35" s="1" t="s">
        <v>3110</v>
      </c>
      <c r="AN35" s="30" t="e">
        <f t="shared" si="1"/>
        <v>#REF!</v>
      </c>
      <c r="AO35" s="1" t="s">
        <v>306</v>
      </c>
      <c r="AP35" s="12" t="s">
        <v>3110</v>
      </c>
      <c r="AQ35" s="1">
        <v>4911</v>
      </c>
      <c r="AR35" s="14"/>
    </row>
    <row r="36" spans="1:44" ht="42" customHeight="1" x14ac:dyDescent="0.3">
      <c r="A36" s="1" t="s">
        <v>0</v>
      </c>
      <c r="B36" s="5" t="e">
        <f t="shared" si="2"/>
        <v>#REF!</v>
      </c>
      <c r="C36" s="42" t="s">
        <v>3621</v>
      </c>
      <c r="D36" s="44" t="s">
        <v>3376</v>
      </c>
      <c r="E36" s="12" t="s">
        <v>53</v>
      </c>
      <c r="F36" s="22">
        <v>9466</v>
      </c>
      <c r="G36" s="12" t="s">
        <v>3375</v>
      </c>
      <c r="H36" s="12"/>
      <c r="I36" s="12" t="s">
        <v>3110</v>
      </c>
      <c r="J36" s="12" t="s">
        <v>3110</v>
      </c>
      <c r="K36" s="12" t="s">
        <v>3110</v>
      </c>
      <c r="L36" s="12" t="s">
        <v>3110</v>
      </c>
      <c r="M36" s="1" t="s">
        <v>3110</v>
      </c>
      <c r="N36" s="1" t="s">
        <v>1</v>
      </c>
      <c r="O36" s="13" t="s">
        <v>3110</v>
      </c>
      <c r="P36" s="1" t="s">
        <v>3110</v>
      </c>
      <c r="Q36" s="12" t="s">
        <v>3110</v>
      </c>
      <c r="R36" s="1" t="str">
        <f>Table14[[#This Row],[Short Description]]</f>
        <v>Biamp MRB-M-X400-T-EXS8</v>
      </c>
      <c r="S36" s="12" t="s">
        <v>3396</v>
      </c>
      <c r="T36" s="1" t="s">
        <v>2413</v>
      </c>
      <c r="U36" s="12" t="s">
        <v>54</v>
      </c>
      <c r="V36" s="1" t="s">
        <v>73</v>
      </c>
      <c r="W36" s="1" t="s">
        <v>4</v>
      </c>
      <c r="X36" s="12" t="s">
        <v>306</v>
      </c>
      <c r="Y36" s="12" t="s">
        <v>3110</v>
      </c>
      <c r="Z36" s="12" t="s">
        <v>3110</v>
      </c>
      <c r="AA36" s="12" t="s">
        <v>3110</v>
      </c>
      <c r="AB36" s="12" t="s">
        <v>3110</v>
      </c>
      <c r="AC36" s="27">
        <f>Table14[[#This Row],[US MSRP]]</f>
        <v>9466</v>
      </c>
      <c r="AD36" s="12" t="s">
        <v>3110</v>
      </c>
      <c r="AE36" s="12" t="s">
        <v>3110</v>
      </c>
      <c r="AF36" s="12" t="s">
        <v>3110</v>
      </c>
      <c r="AG36" s="12" t="s">
        <v>3110</v>
      </c>
      <c r="AH36" s="1" t="s">
        <v>5</v>
      </c>
      <c r="AI36" s="1" t="s">
        <v>6</v>
      </c>
      <c r="AJ36" s="1" t="s">
        <v>73</v>
      </c>
      <c r="AK36" s="1" t="s">
        <v>73</v>
      </c>
      <c r="AL36" s="1" t="s">
        <v>3110</v>
      </c>
      <c r="AM36" s="1" t="s">
        <v>3110</v>
      </c>
      <c r="AN36" s="30" t="e">
        <f t="shared" ref="AN36:AN67" si="3">URL</f>
        <v>#REF!</v>
      </c>
      <c r="AO36" s="1" t="s">
        <v>306</v>
      </c>
      <c r="AP36" s="12" t="s">
        <v>3110</v>
      </c>
      <c r="AQ36" s="1">
        <v>4911</v>
      </c>
      <c r="AR36" s="14"/>
    </row>
    <row r="37" spans="1:44" ht="42" customHeight="1" x14ac:dyDescent="0.3">
      <c r="A37" s="1" t="s">
        <v>0</v>
      </c>
      <c r="B37" s="5" t="e">
        <f t="shared" si="2"/>
        <v>#REF!</v>
      </c>
      <c r="C37" s="42" t="s">
        <v>3622</v>
      </c>
      <c r="D37" s="44" t="s">
        <v>3378</v>
      </c>
      <c r="E37" s="12" t="s">
        <v>53</v>
      </c>
      <c r="F37" s="22">
        <v>8182</v>
      </c>
      <c r="G37" s="12" t="s">
        <v>3377</v>
      </c>
      <c r="H37" s="12"/>
      <c r="I37" s="12" t="s">
        <v>3110</v>
      </c>
      <c r="J37" s="12" t="s">
        <v>3110</v>
      </c>
      <c r="K37" s="12" t="s">
        <v>3110</v>
      </c>
      <c r="L37" s="12" t="s">
        <v>3110</v>
      </c>
      <c r="M37" s="1" t="s">
        <v>3110</v>
      </c>
      <c r="N37" s="1" t="s">
        <v>1</v>
      </c>
      <c r="O37" s="13" t="s">
        <v>3110</v>
      </c>
      <c r="P37" s="1" t="s">
        <v>3110</v>
      </c>
      <c r="Q37" s="12" t="s">
        <v>3110</v>
      </c>
      <c r="R37" s="1" t="str">
        <f>Table14[[#This Row],[Short Description]]</f>
        <v>Biamp MRB-M-X400-T-MASK6C</v>
      </c>
      <c r="S37" s="12" t="s">
        <v>3405</v>
      </c>
      <c r="T37" s="1" t="s">
        <v>2413</v>
      </c>
      <c r="U37" s="12" t="s">
        <v>54</v>
      </c>
      <c r="V37" s="1" t="s">
        <v>73</v>
      </c>
      <c r="W37" s="1" t="s">
        <v>4</v>
      </c>
      <c r="X37" s="12" t="s">
        <v>306</v>
      </c>
      <c r="Y37" s="12" t="s">
        <v>3110</v>
      </c>
      <c r="Z37" s="12" t="s">
        <v>3110</v>
      </c>
      <c r="AA37" s="12" t="s">
        <v>3110</v>
      </c>
      <c r="AB37" s="12" t="s">
        <v>3110</v>
      </c>
      <c r="AC37" s="27">
        <f>Table14[[#This Row],[US MSRP]]</f>
        <v>8182</v>
      </c>
      <c r="AD37" s="12" t="s">
        <v>3110</v>
      </c>
      <c r="AE37" s="12" t="s">
        <v>3110</v>
      </c>
      <c r="AF37" s="12" t="s">
        <v>3110</v>
      </c>
      <c r="AG37" s="12" t="s">
        <v>3110</v>
      </c>
      <c r="AH37" s="1" t="s">
        <v>5</v>
      </c>
      <c r="AI37" s="1" t="s">
        <v>6</v>
      </c>
      <c r="AJ37" s="1" t="s">
        <v>73</v>
      </c>
      <c r="AK37" s="1" t="s">
        <v>73</v>
      </c>
      <c r="AL37" s="1" t="s">
        <v>3110</v>
      </c>
      <c r="AM37" s="1" t="s">
        <v>3110</v>
      </c>
      <c r="AN37" s="30" t="e">
        <f t="shared" si="3"/>
        <v>#REF!</v>
      </c>
      <c r="AO37" s="1" t="s">
        <v>306</v>
      </c>
      <c r="AP37" s="12" t="s">
        <v>3110</v>
      </c>
      <c r="AQ37" s="1">
        <v>4911</v>
      </c>
      <c r="AR37" s="14"/>
    </row>
    <row r="38" spans="1:44" ht="42" customHeight="1" x14ac:dyDescent="0.3">
      <c r="A38" s="1" t="s">
        <v>0</v>
      </c>
      <c r="B38" s="5" t="e">
        <f t="shared" si="2"/>
        <v>#REF!</v>
      </c>
      <c r="C38" s="42" t="s">
        <v>3623</v>
      </c>
      <c r="D38" s="26" t="s">
        <v>3380</v>
      </c>
      <c r="E38" s="7" t="s">
        <v>53</v>
      </c>
      <c r="F38" s="8">
        <v>8830</v>
      </c>
      <c r="G38" s="12" t="s">
        <v>3379</v>
      </c>
      <c r="H38" s="12"/>
      <c r="I38" s="12" t="s">
        <v>3110</v>
      </c>
      <c r="J38" s="12" t="s">
        <v>3110</v>
      </c>
      <c r="K38" s="12" t="s">
        <v>3110</v>
      </c>
      <c r="L38" s="12" t="s">
        <v>3110</v>
      </c>
      <c r="M38" s="1" t="s">
        <v>3110</v>
      </c>
      <c r="N38" s="1" t="s">
        <v>1</v>
      </c>
      <c r="O38" s="9" t="s">
        <v>3110</v>
      </c>
      <c r="P38" s="1" t="s">
        <v>3110</v>
      </c>
      <c r="Q38" s="7" t="s">
        <v>3110</v>
      </c>
      <c r="R38" s="1" t="str">
        <f>Table14[[#This Row],[Short Description]]</f>
        <v>Biamp MRB-M-X400-T-P6SM</v>
      </c>
      <c r="S38" s="7" t="s">
        <v>3402</v>
      </c>
      <c r="T38" s="1" t="s">
        <v>2413</v>
      </c>
      <c r="U38" s="7" t="s">
        <v>54</v>
      </c>
      <c r="V38" s="1" t="s">
        <v>73</v>
      </c>
      <c r="W38" s="1" t="s">
        <v>4</v>
      </c>
      <c r="X38" s="7" t="s">
        <v>306</v>
      </c>
      <c r="Y38" s="7" t="s">
        <v>3110</v>
      </c>
      <c r="Z38" s="7" t="s">
        <v>3110</v>
      </c>
      <c r="AA38" s="7" t="s">
        <v>3110</v>
      </c>
      <c r="AB38" s="1" t="s">
        <v>3110</v>
      </c>
      <c r="AC38" s="27">
        <f>Table14[[#This Row],[US MSRP]]</f>
        <v>8830</v>
      </c>
      <c r="AD38" s="12" t="s">
        <v>3110</v>
      </c>
      <c r="AE38" s="12" t="s">
        <v>3110</v>
      </c>
      <c r="AF38" s="12" t="s">
        <v>3110</v>
      </c>
      <c r="AG38" s="12" t="s">
        <v>3110</v>
      </c>
      <c r="AH38" s="1" t="s">
        <v>5</v>
      </c>
      <c r="AI38" s="1" t="s">
        <v>6</v>
      </c>
      <c r="AJ38" s="1" t="s">
        <v>73</v>
      </c>
      <c r="AK38" s="1" t="s">
        <v>73</v>
      </c>
      <c r="AL38" s="1" t="s">
        <v>3110</v>
      </c>
      <c r="AM38" s="1" t="s">
        <v>3110</v>
      </c>
      <c r="AN38" s="30" t="e">
        <f t="shared" si="3"/>
        <v>#REF!</v>
      </c>
      <c r="AO38" s="1" t="s">
        <v>306</v>
      </c>
      <c r="AP38" s="7" t="s">
        <v>3110</v>
      </c>
      <c r="AQ38" s="1">
        <v>4911</v>
      </c>
      <c r="AR38" s="10"/>
    </row>
    <row r="39" spans="1:44" ht="42" customHeight="1" x14ac:dyDescent="0.3">
      <c r="A39" s="1" t="e">
        <f>Company</f>
        <v>#REF!</v>
      </c>
      <c r="B39" s="5" t="e">
        <f t="shared" si="2"/>
        <v>#REF!</v>
      </c>
      <c r="C39" s="42" t="s">
        <v>3628</v>
      </c>
      <c r="D39" s="26" t="s">
        <v>3021</v>
      </c>
      <c r="E39" s="7" t="s">
        <v>53</v>
      </c>
      <c r="F39" s="8">
        <v>2200</v>
      </c>
      <c r="G39" s="12" t="s">
        <v>2953</v>
      </c>
      <c r="H39" s="12"/>
      <c r="I39" s="12"/>
      <c r="J39" s="12"/>
      <c r="K39" s="12"/>
      <c r="L39" s="12"/>
      <c r="N39" s="1" t="s">
        <v>1</v>
      </c>
      <c r="O39" s="9"/>
      <c r="P39" s="1" t="e">
        <f>WeightUOM</f>
        <v>#REF!</v>
      </c>
      <c r="Q39" s="7"/>
      <c r="R39" s="1" t="str">
        <f>Table14[[#This Row],[Short Description]]</f>
        <v>Biamp NMS-NG10GPX-AVB</v>
      </c>
      <c r="S39" s="7" t="s">
        <v>3019</v>
      </c>
      <c r="T39" s="1" t="s">
        <v>3025</v>
      </c>
      <c r="U39" s="7" t="s">
        <v>57</v>
      </c>
      <c r="V39" s="1" t="e">
        <f>NotForSale</f>
        <v>#REF!</v>
      </c>
      <c r="W39" s="1" t="e">
        <f>ItemStatus</f>
        <v>#REF!</v>
      </c>
      <c r="X39" s="7" t="s">
        <v>2553</v>
      </c>
      <c r="Y39" s="7"/>
      <c r="Z39" s="7"/>
      <c r="AA39" s="7"/>
      <c r="AC39" s="27">
        <f>Table14[[#This Row],[US MSRP]]</f>
        <v>2200</v>
      </c>
      <c r="AD39" s="12"/>
      <c r="AE39" s="12"/>
      <c r="AF39" s="12"/>
      <c r="AG39" s="12"/>
      <c r="AH39" s="1" t="e">
        <f>FOB</f>
        <v>#REF!</v>
      </c>
      <c r="AI39" s="1" t="e">
        <f>Freight</f>
        <v>#REF!</v>
      </c>
      <c r="AJ39" s="1" t="e">
        <f>DropShip</f>
        <v>#REF!</v>
      </c>
      <c r="AK39" s="1" t="e">
        <f>EnergyStar</f>
        <v>#REF!</v>
      </c>
      <c r="AL39" s="1" t="s">
        <v>73</v>
      </c>
      <c r="AM39" s="1" t="s">
        <v>222</v>
      </c>
      <c r="AN39" s="30" t="e">
        <f t="shared" si="3"/>
        <v>#REF!</v>
      </c>
      <c r="AO39" s="1" t="str">
        <f>Table14[[#This Row],[Manufacturer''s Category]]</f>
        <v>Tesira</v>
      </c>
      <c r="AP39" s="7"/>
      <c r="AQ39" s="1" t="e">
        <f>InfoComm_Number</f>
        <v>#REF!</v>
      </c>
      <c r="AR39" s="10"/>
    </row>
    <row r="40" spans="1:44" ht="42" customHeight="1" x14ac:dyDescent="0.3">
      <c r="A40" s="1" t="s">
        <v>0</v>
      </c>
      <c r="B40" s="5" t="e">
        <f t="shared" si="2"/>
        <v>#REF!</v>
      </c>
      <c r="C40" s="42" t="s">
        <v>3629</v>
      </c>
      <c r="D40" s="44" t="s">
        <v>3023</v>
      </c>
      <c r="E40" s="12" t="s">
        <v>53</v>
      </c>
      <c r="F40" s="22">
        <v>3900</v>
      </c>
      <c r="G40" s="12" t="s">
        <v>3022</v>
      </c>
      <c r="H40" s="12"/>
      <c r="I40" s="12"/>
      <c r="J40" s="12"/>
      <c r="K40" s="12"/>
      <c r="L40" s="12"/>
      <c r="M40" s="1" t="s">
        <v>54</v>
      </c>
      <c r="N40" s="1" t="s">
        <v>1</v>
      </c>
      <c r="O40" s="13">
        <v>6.86</v>
      </c>
      <c r="P40" s="1" t="s">
        <v>2</v>
      </c>
      <c r="Q40" s="12"/>
      <c r="R40" s="1" t="str">
        <f>Table14[[#This Row],[Short Description]]</f>
        <v>Biamp NMS-NG26GPX-AVB</v>
      </c>
      <c r="S40" s="1" t="s">
        <v>3024</v>
      </c>
      <c r="T40" s="1" t="s">
        <v>3025</v>
      </c>
      <c r="U40" s="7" t="s">
        <v>54</v>
      </c>
      <c r="X40" s="7" t="s">
        <v>306</v>
      </c>
      <c r="Y40" s="12"/>
      <c r="Z40" s="12"/>
      <c r="AA40" s="12"/>
      <c r="AB40" s="12"/>
      <c r="AC40" s="27">
        <f>Table14[[#This Row],[US MSRP]]</f>
        <v>3900</v>
      </c>
      <c r="AD40" s="12"/>
      <c r="AE40" s="12"/>
      <c r="AF40" s="12"/>
      <c r="AG40" s="12"/>
      <c r="AH40" s="1" t="s">
        <v>5</v>
      </c>
      <c r="AI40" s="1" t="s">
        <v>6</v>
      </c>
      <c r="AJ40" s="1" t="s">
        <v>73</v>
      </c>
      <c r="AK40" s="1" t="s">
        <v>73</v>
      </c>
      <c r="AL40" s="1" t="s">
        <v>73</v>
      </c>
      <c r="AM40" s="1" t="s">
        <v>222</v>
      </c>
      <c r="AN40" s="30" t="e">
        <f t="shared" si="3"/>
        <v>#REF!</v>
      </c>
      <c r="AO40" s="1" t="s">
        <v>2553</v>
      </c>
      <c r="AP40" s="12"/>
      <c r="AQ40" s="1">
        <v>4911</v>
      </c>
      <c r="AR40" s="14"/>
    </row>
    <row r="41" spans="1:44" ht="42" customHeight="1" x14ac:dyDescent="0.3">
      <c r="A41" s="1" t="e">
        <f t="shared" ref="A41:A72" si="4">Company</f>
        <v>#REF!</v>
      </c>
      <c r="B41" s="5" t="e">
        <f t="shared" si="2"/>
        <v>#REF!</v>
      </c>
      <c r="C41" s="42" t="s">
        <v>3630</v>
      </c>
      <c r="D41" s="44" t="s">
        <v>1871</v>
      </c>
      <c r="E41" s="12" t="s">
        <v>53</v>
      </c>
      <c r="F41" s="22">
        <v>96</v>
      </c>
      <c r="G41" s="12" t="s">
        <v>3246</v>
      </c>
      <c r="H41" s="12"/>
      <c r="I41" s="12"/>
      <c r="J41" s="12"/>
      <c r="K41" s="12"/>
      <c r="L41" s="12"/>
      <c r="M41" s="1" t="s">
        <v>73</v>
      </c>
      <c r="N41" s="1" t="s">
        <v>1</v>
      </c>
      <c r="O41" s="35"/>
      <c r="P41" s="1" t="e">
        <f t="shared" ref="P41:P73" si="5">WeightUOM</f>
        <v>#REF!</v>
      </c>
      <c r="Q41" s="12"/>
      <c r="R41" s="1" t="str">
        <f>Table14[[#This Row],[Short Description]]</f>
        <v>BPAK</v>
      </c>
      <c r="S41" s="12" t="s">
        <v>1872</v>
      </c>
      <c r="T41" s="1" t="s">
        <v>412</v>
      </c>
      <c r="U41" s="12" t="s">
        <v>3</v>
      </c>
      <c r="V41" s="1" t="e">
        <f t="shared" ref="V41:V73" si="6">NotForSale</f>
        <v>#REF!</v>
      </c>
      <c r="W41" s="1" t="e">
        <f t="shared" ref="W41:W73" si="7">ItemStatus</f>
        <v>#REF!</v>
      </c>
      <c r="X41" s="12" t="s">
        <v>306</v>
      </c>
      <c r="Y41" s="12"/>
      <c r="Z41" s="12"/>
      <c r="AA41" s="12"/>
      <c r="AB41" s="12"/>
      <c r="AC41" s="27">
        <f>Table14[[#This Row],[US MSRP]]</f>
        <v>96</v>
      </c>
      <c r="AD41" s="12"/>
      <c r="AE41" s="12"/>
      <c r="AF41" s="12"/>
      <c r="AG41" s="12"/>
      <c r="AH41" s="1" t="e">
        <f t="shared" ref="AH41:AH73" si="8">FOB</f>
        <v>#REF!</v>
      </c>
      <c r="AI41" s="1" t="e">
        <f t="shared" ref="AI41:AI73" si="9">Freight</f>
        <v>#REF!</v>
      </c>
      <c r="AJ41" s="1" t="e">
        <f t="shared" ref="AJ41:AJ73" si="10">DropShip</f>
        <v>#REF!</v>
      </c>
      <c r="AK41" s="1" t="e">
        <f t="shared" ref="AK41:AK73" si="11">EnergyStar</f>
        <v>#REF!</v>
      </c>
      <c r="AL41" s="1" t="s">
        <v>73</v>
      </c>
      <c r="AM41" s="1" t="s">
        <v>76</v>
      </c>
      <c r="AN41" s="30" t="e">
        <f t="shared" si="3"/>
        <v>#REF!</v>
      </c>
      <c r="AO41" s="1" t="str">
        <f>Table14[[#This Row],[Manufacturer''s Category]]</f>
        <v>Biamp</v>
      </c>
      <c r="AP41" s="12"/>
      <c r="AQ41" s="1" t="e">
        <f t="shared" ref="AQ41:AQ73" si="12">InfoComm_Number</f>
        <v>#REF!</v>
      </c>
      <c r="AR41" s="14"/>
    </row>
    <row r="42" spans="1:44" ht="42" customHeight="1" x14ac:dyDescent="0.3">
      <c r="A42" s="1" t="e">
        <f t="shared" si="4"/>
        <v>#REF!</v>
      </c>
      <c r="B42" s="5" t="e">
        <f t="shared" si="2"/>
        <v>#REF!</v>
      </c>
      <c r="C42" s="42" t="s">
        <v>3643</v>
      </c>
      <c r="D42" s="44" t="s">
        <v>1874</v>
      </c>
      <c r="E42" s="12" t="s">
        <v>53</v>
      </c>
      <c r="F42" s="22">
        <v>242</v>
      </c>
      <c r="G42" s="12" t="s">
        <v>1873</v>
      </c>
      <c r="H42" s="12"/>
      <c r="I42" s="12"/>
      <c r="J42" s="12"/>
      <c r="K42" s="12"/>
      <c r="L42" s="12"/>
      <c r="M42" s="1" t="s">
        <v>54</v>
      </c>
      <c r="N42" s="1" t="s">
        <v>1</v>
      </c>
      <c r="O42" s="35"/>
      <c r="P42" s="1" t="e">
        <f t="shared" si="5"/>
        <v>#REF!</v>
      </c>
      <c r="Q42" s="12"/>
      <c r="R42" s="1" t="str">
        <f>Table14[[#This Row],[Short Description]]</f>
        <v>CCA</v>
      </c>
      <c r="S42" s="12" t="s">
        <v>1875</v>
      </c>
      <c r="T42" s="12" t="s">
        <v>412</v>
      </c>
      <c r="U42" s="12" t="s">
        <v>3</v>
      </c>
      <c r="V42" s="1" t="e">
        <f t="shared" si="6"/>
        <v>#REF!</v>
      </c>
      <c r="W42" s="1" t="e">
        <f t="shared" si="7"/>
        <v>#REF!</v>
      </c>
      <c r="X42" s="12" t="s">
        <v>2553</v>
      </c>
      <c r="Y42" s="12"/>
      <c r="Z42" s="12"/>
      <c r="AA42" s="12"/>
      <c r="AB42" s="12"/>
      <c r="AC42" s="27">
        <f>Table14[[#This Row],[US MSRP]]</f>
        <v>242</v>
      </c>
      <c r="AD42" s="12"/>
      <c r="AE42" s="12"/>
      <c r="AF42" s="12"/>
      <c r="AG42" s="12"/>
      <c r="AH42" s="1" t="e">
        <f t="shared" si="8"/>
        <v>#REF!</v>
      </c>
      <c r="AI42" s="1" t="e">
        <f t="shared" si="9"/>
        <v>#REF!</v>
      </c>
      <c r="AJ42" s="1" t="e">
        <f t="shared" si="10"/>
        <v>#REF!</v>
      </c>
      <c r="AK42" s="1" t="e">
        <f t="shared" si="11"/>
        <v>#REF!</v>
      </c>
      <c r="AL42" s="1" t="s">
        <v>73</v>
      </c>
      <c r="AM42" s="1" t="s">
        <v>76</v>
      </c>
      <c r="AN42" s="30" t="e">
        <f t="shared" si="3"/>
        <v>#REF!</v>
      </c>
      <c r="AO42" s="1" t="str">
        <f>Table14[[#This Row],[Manufacturer''s Category]]</f>
        <v>Tesira</v>
      </c>
      <c r="AP42" s="12"/>
      <c r="AQ42" s="1" t="e">
        <f t="shared" si="12"/>
        <v>#REF!</v>
      </c>
      <c r="AR42" s="66"/>
    </row>
    <row r="43" spans="1:44" ht="42" customHeight="1" x14ac:dyDescent="0.3">
      <c r="A43" s="1" t="e">
        <f t="shared" si="4"/>
        <v>#REF!</v>
      </c>
      <c r="B43" s="5" t="e">
        <f t="shared" si="2"/>
        <v>#REF!</v>
      </c>
      <c r="C43" s="42" t="s">
        <v>4231</v>
      </c>
      <c r="D43" s="44" t="s">
        <v>2561</v>
      </c>
      <c r="E43" s="12" t="s">
        <v>53</v>
      </c>
      <c r="F43" s="22">
        <v>1700</v>
      </c>
      <c r="G43" s="12" t="s">
        <v>2560</v>
      </c>
      <c r="H43" s="12"/>
      <c r="I43" s="12"/>
      <c r="J43" s="12"/>
      <c r="K43" s="12"/>
      <c r="L43" s="12"/>
      <c r="M43" s="1" t="s">
        <v>54</v>
      </c>
      <c r="N43" s="1" t="s">
        <v>1</v>
      </c>
      <c r="O43" s="25">
        <v>3.95</v>
      </c>
      <c r="P43" s="1" t="e">
        <f t="shared" si="5"/>
        <v>#REF!</v>
      </c>
      <c r="Q43" s="12"/>
      <c r="R43" s="1" t="str">
        <f>Table14[[#This Row],[Short Description]]</f>
        <v>NG GS724T AVB V4</v>
      </c>
      <c r="S43" s="12" t="s">
        <v>2562</v>
      </c>
      <c r="T43" s="12" t="s">
        <v>2563</v>
      </c>
      <c r="U43" s="12" t="s">
        <v>57</v>
      </c>
      <c r="V43" s="1" t="e">
        <f t="shared" si="6"/>
        <v>#REF!</v>
      </c>
      <c r="W43" s="1" t="e">
        <f t="shared" si="7"/>
        <v>#REF!</v>
      </c>
      <c r="X43" s="12" t="s">
        <v>2553</v>
      </c>
      <c r="Y43" s="12"/>
      <c r="Z43" s="12"/>
      <c r="AA43" s="12"/>
      <c r="AC43" s="27">
        <f>Table14[[#This Row],[US MSRP]]</f>
        <v>1700</v>
      </c>
      <c r="AD43" s="12"/>
      <c r="AE43" s="12"/>
      <c r="AF43" s="12"/>
      <c r="AG43" s="12"/>
      <c r="AH43" s="1" t="e">
        <f t="shared" si="8"/>
        <v>#REF!</v>
      </c>
      <c r="AI43" s="1" t="e">
        <f t="shared" si="9"/>
        <v>#REF!</v>
      </c>
      <c r="AJ43" s="1" t="e">
        <f t="shared" si="10"/>
        <v>#REF!</v>
      </c>
      <c r="AK43" s="1" t="e">
        <f t="shared" si="11"/>
        <v>#REF!</v>
      </c>
      <c r="AL43" s="1" t="s">
        <v>73</v>
      </c>
      <c r="AM43" s="1" t="s">
        <v>76</v>
      </c>
      <c r="AN43" s="30" t="e">
        <f t="shared" si="3"/>
        <v>#REF!</v>
      </c>
      <c r="AO43" s="1" t="str">
        <f>Table14[[#This Row],[Manufacturer''s Category]]</f>
        <v>Tesira</v>
      </c>
      <c r="AP43" s="12"/>
      <c r="AQ43" s="1" t="e">
        <f t="shared" si="12"/>
        <v>#REF!</v>
      </c>
      <c r="AR43" s="14"/>
    </row>
    <row r="44" spans="1:44" ht="42" customHeight="1" x14ac:dyDescent="0.3">
      <c r="A44" s="1" t="e">
        <f t="shared" si="4"/>
        <v>#REF!</v>
      </c>
      <c r="B44" s="5" t="e">
        <f t="shared" si="2"/>
        <v>#REF!</v>
      </c>
      <c r="C44" s="39" t="s">
        <v>4232</v>
      </c>
      <c r="D44" s="40" t="s">
        <v>303</v>
      </c>
      <c r="E44" s="1" t="s">
        <v>53</v>
      </c>
      <c r="F44" s="6">
        <v>1705</v>
      </c>
      <c r="G44" s="7" t="s">
        <v>302</v>
      </c>
      <c r="H44" s="7"/>
      <c r="I44" s="7"/>
      <c r="J44" s="7"/>
      <c r="K44" s="7"/>
      <c r="L44" s="7"/>
      <c r="M44" s="1" t="s">
        <v>54</v>
      </c>
      <c r="N44" s="1" t="s">
        <v>1</v>
      </c>
      <c r="O44" s="24">
        <v>1.1000000000000001</v>
      </c>
      <c r="P44" s="1" t="e">
        <f t="shared" si="5"/>
        <v>#REF!</v>
      </c>
      <c r="Q44" s="7"/>
      <c r="R44" s="1" t="str">
        <f>Table14[[#This Row],[Short Description]]</f>
        <v>NPX G1040</v>
      </c>
      <c r="S44" s="7" t="s">
        <v>304</v>
      </c>
      <c r="T44" s="7" t="s">
        <v>305</v>
      </c>
      <c r="U44" s="7" t="s">
        <v>57</v>
      </c>
      <c r="V44" s="1" t="e">
        <f t="shared" si="6"/>
        <v>#REF!</v>
      </c>
      <c r="W44" s="1" t="e">
        <f t="shared" si="7"/>
        <v>#REF!</v>
      </c>
      <c r="X44" s="7" t="s">
        <v>306</v>
      </c>
      <c r="Y44" s="7"/>
      <c r="Z44" s="7"/>
      <c r="AA44" s="7" t="s">
        <v>59</v>
      </c>
      <c r="AB44" s="1" t="s">
        <v>60</v>
      </c>
      <c r="AC44" s="27">
        <f>Table14[[#This Row],[US MSRP]]</f>
        <v>1705</v>
      </c>
      <c r="AD44" s="7"/>
      <c r="AE44" s="7"/>
      <c r="AF44" s="7"/>
      <c r="AG44" s="7"/>
      <c r="AH44" s="1" t="e">
        <f t="shared" si="8"/>
        <v>#REF!</v>
      </c>
      <c r="AI44" s="1" t="e">
        <f t="shared" si="9"/>
        <v>#REF!</v>
      </c>
      <c r="AJ44" s="1" t="e">
        <f t="shared" si="10"/>
        <v>#REF!</v>
      </c>
      <c r="AK44" s="1" t="e">
        <f t="shared" si="11"/>
        <v>#REF!</v>
      </c>
      <c r="AL44" s="1" t="s">
        <v>57</v>
      </c>
      <c r="AM44" s="1" t="s">
        <v>61</v>
      </c>
      <c r="AN44" s="30" t="e">
        <f t="shared" si="3"/>
        <v>#REF!</v>
      </c>
      <c r="AO44" s="1" t="str">
        <f>Table14[[#This Row],[Manufacturer''s Category]]</f>
        <v>Biamp</v>
      </c>
      <c r="AP44" s="7"/>
      <c r="AQ44" s="1" t="e">
        <f t="shared" si="12"/>
        <v>#REF!</v>
      </c>
      <c r="AR44" s="10"/>
    </row>
    <row r="45" spans="1:44" ht="42" customHeight="1" x14ac:dyDescent="0.3">
      <c r="A45" s="1" t="e">
        <f t="shared" si="4"/>
        <v>#REF!</v>
      </c>
      <c r="B45" s="5" t="e">
        <f t="shared" si="2"/>
        <v>#REF!</v>
      </c>
      <c r="C45" s="39" t="s">
        <v>4233</v>
      </c>
      <c r="D45" s="40" t="s">
        <v>308</v>
      </c>
      <c r="E45" s="1" t="s">
        <v>53</v>
      </c>
      <c r="F45" s="6">
        <v>1815</v>
      </c>
      <c r="G45" s="7" t="s">
        <v>307</v>
      </c>
      <c r="H45" s="7"/>
      <c r="I45" s="7"/>
      <c r="J45" s="7"/>
      <c r="K45" s="7"/>
      <c r="L45" s="7"/>
      <c r="M45" s="1" t="s">
        <v>54</v>
      </c>
      <c r="N45" s="1" t="s">
        <v>1</v>
      </c>
      <c r="O45" s="24">
        <v>1.1000000000000001</v>
      </c>
      <c r="P45" s="1" t="e">
        <f t="shared" si="5"/>
        <v>#REF!</v>
      </c>
      <c r="Q45" s="7"/>
      <c r="R45" s="1" t="str">
        <f>Table14[[#This Row],[Short Description]]</f>
        <v>NPX G1100</v>
      </c>
      <c r="S45" s="7" t="s">
        <v>309</v>
      </c>
      <c r="T45" s="7" t="s">
        <v>305</v>
      </c>
      <c r="U45" s="7" t="s">
        <v>57</v>
      </c>
      <c r="V45" s="1" t="e">
        <f t="shared" si="6"/>
        <v>#REF!</v>
      </c>
      <c r="W45" s="1" t="e">
        <f t="shared" si="7"/>
        <v>#REF!</v>
      </c>
      <c r="X45" s="7" t="s">
        <v>306</v>
      </c>
      <c r="Y45" s="7"/>
      <c r="Z45" s="7"/>
      <c r="AA45" s="7" t="s">
        <v>59</v>
      </c>
      <c r="AB45" s="1" t="s">
        <v>60</v>
      </c>
      <c r="AC45" s="27">
        <f>Table14[[#This Row],[US MSRP]]</f>
        <v>1815</v>
      </c>
      <c r="AD45" s="7"/>
      <c r="AE45" s="7"/>
      <c r="AF45" s="7"/>
      <c r="AG45" s="7"/>
      <c r="AH45" s="1" t="e">
        <f t="shared" si="8"/>
        <v>#REF!</v>
      </c>
      <c r="AI45" s="1" t="e">
        <f t="shared" si="9"/>
        <v>#REF!</v>
      </c>
      <c r="AJ45" s="1" t="e">
        <f t="shared" si="10"/>
        <v>#REF!</v>
      </c>
      <c r="AK45" s="1" t="e">
        <f t="shared" si="11"/>
        <v>#REF!</v>
      </c>
      <c r="AL45" s="1" t="s">
        <v>57</v>
      </c>
      <c r="AM45" s="1" t="s">
        <v>61</v>
      </c>
      <c r="AN45" s="30" t="e">
        <f t="shared" si="3"/>
        <v>#REF!</v>
      </c>
      <c r="AO45" s="1" t="str">
        <f>Table14[[#This Row],[Manufacturer''s Category]]</f>
        <v>Biamp</v>
      </c>
      <c r="AP45" s="7"/>
      <c r="AQ45" s="1" t="e">
        <f t="shared" si="12"/>
        <v>#REF!</v>
      </c>
      <c r="AR45" s="10"/>
    </row>
    <row r="46" spans="1:44" ht="42" customHeight="1" x14ac:dyDescent="0.3">
      <c r="A46" s="1" t="e">
        <f t="shared" si="4"/>
        <v>#REF!</v>
      </c>
      <c r="B46" s="5" t="e">
        <f t="shared" si="2"/>
        <v>#REF!</v>
      </c>
      <c r="C46" s="39" t="s">
        <v>4234</v>
      </c>
      <c r="D46" s="40" t="s">
        <v>311</v>
      </c>
      <c r="E46" s="1" t="s">
        <v>53</v>
      </c>
      <c r="F46" s="6">
        <v>1705</v>
      </c>
      <c r="G46" s="7" t="s">
        <v>310</v>
      </c>
      <c r="H46" s="7"/>
      <c r="I46" s="7"/>
      <c r="J46" s="7"/>
      <c r="K46" s="7"/>
      <c r="L46" s="7"/>
      <c r="M46" s="1" t="s">
        <v>54</v>
      </c>
      <c r="N46" s="1" t="s">
        <v>1</v>
      </c>
      <c r="O46" s="24">
        <v>1.2</v>
      </c>
      <c r="P46" s="1" t="e">
        <f t="shared" si="5"/>
        <v>#REF!</v>
      </c>
      <c r="Q46" s="7"/>
      <c r="R46" s="1" t="str">
        <f>Table14[[#This Row],[Short Description]]</f>
        <v>NPX H1040</v>
      </c>
      <c r="S46" s="7" t="s">
        <v>312</v>
      </c>
      <c r="T46" s="7" t="s">
        <v>305</v>
      </c>
      <c r="U46" s="7" t="s">
        <v>57</v>
      </c>
      <c r="V46" s="1" t="e">
        <f t="shared" si="6"/>
        <v>#REF!</v>
      </c>
      <c r="W46" s="1" t="e">
        <f t="shared" si="7"/>
        <v>#REF!</v>
      </c>
      <c r="X46" s="7" t="s">
        <v>306</v>
      </c>
      <c r="Y46" s="7"/>
      <c r="Z46" s="7"/>
      <c r="AA46" s="7" t="s">
        <v>59</v>
      </c>
      <c r="AB46" s="7" t="s">
        <v>60</v>
      </c>
      <c r="AC46" s="27">
        <f>Table14[[#This Row],[US MSRP]]</f>
        <v>1705</v>
      </c>
      <c r="AD46" s="7"/>
      <c r="AE46" s="7"/>
      <c r="AF46" s="7"/>
      <c r="AG46" s="7"/>
      <c r="AH46" s="1" t="e">
        <f t="shared" si="8"/>
        <v>#REF!</v>
      </c>
      <c r="AI46" s="1" t="e">
        <f t="shared" si="9"/>
        <v>#REF!</v>
      </c>
      <c r="AJ46" s="1" t="e">
        <f t="shared" si="10"/>
        <v>#REF!</v>
      </c>
      <c r="AK46" s="1" t="e">
        <f t="shared" si="11"/>
        <v>#REF!</v>
      </c>
      <c r="AL46" s="1" t="s">
        <v>57</v>
      </c>
      <c r="AM46" s="1" t="s">
        <v>61</v>
      </c>
      <c r="AN46" s="30" t="e">
        <f t="shared" si="3"/>
        <v>#REF!</v>
      </c>
      <c r="AO46" s="1" t="str">
        <f>Table14[[#This Row],[Manufacturer''s Category]]</f>
        <v>Biamp</v>
      </c>
      <c r="AP46" s="7"/>
      <c r="AQ46" s="1" t="e">
        <f t="shared" si="12"/>
        <v>#REF!</v>
      </c>
      <c r="AR46" s="10"/>
    </row>
    <row r="47" spans="1:44" ht="42" customHeight="1" x14ac:dyDescent="0.3">
      <c r="A47" s="1" t="e">
        <f t="shared" si="4"/>
        <v>#REF!</v>
      </c>
      <c r="B47" s="5" t="e">
        <f t="shared" si="2"/>
        <v>#REF!</v>
      </c>
      <c r="C47" s="39" t="s">
        <v>4235</v>
      </c>
      <c r="D47" s="40" t="s">
        <v>314</v>
      </c>
      <c r="E47" s="1" t="s">
        <v>53</v>
      </c>
      <c r="F47" s="6">
        <v>1815</v>
      </c>
      <c r="G47" s="1" t="s">
        <v>313</v>
      </c>
      <c r="M47" s="1" t="s">
        <v>54</v>
      </c>
      <c r="N47" s="1" t="s">
        <v>1</v>
      </c>
      <c r="O47" s="23">
        <v>1.2</v>
      </c>
      <c r="P47" s="1" t="e">
        <f t="shared" si="5"/>
        <v>#REF!</v>
      </c>
      <c r="R47" s="1" t="str">
        <f>Table14[[#This Row],[Short Description]]</f>
        <v>NPX H1100</v>
      </c>
      <c r="S47" s="1" t="s">
        <v>315</v>
      </c>
      <c r="T47" s="1" t="s">
        <v>305</v>
      </c>
      <c r="U47" s="1" t="s">
        <v>57</v>
      </c>
      <c r="V47" s="1" t="e">
        <f t="shared" si="6"/>
        <v>#REF!</v>
      </c>
      <c r="W47" s="1" t="e">
        <f t="shared" si="7"/>
        <v>#REF!</v>
      </c>
      <c r="X47" s="1" t="s">
        <v>306</v>
      </c>
      <c r="AA47" s="1" t="s">
        <v>59</v>
      </c>
      <c r="AB47" s="1" t="s">
        <v>60</v>
      </c>
      <c r="AC47" s="27">
        <f>Table14[[#This Row],[US MSRP]]</f>
        <v>1815</v>
      </c>
      <c r="AH47" s="1" t="e">
        <f t="shared" si="8"/>
        <v>#REF!</v>
      </c>
      <c r="AI47" s="1" t="e">
        <f t="shared" si="9"/>
        <v>#REF!</v>
      </c>
      <c r="AJ47" s="1" t="e">
        <f t="shared" si="10"/>
        <v>#REF!</v>
      </c>
      <c r="AK47" s="1" t="e">
        <f t="shared" si="11"/>
        <v>#REF!</v>
      </c>
      <c r="AL47" s="1" t="s">
        <v>57</v>
      </c>
      <c r="AM47" s="1" t="s">
        <v>61</v>
      </c>
      <c r="AN47" s="30" t="e">
        <f t="shared" si="3"/>
        <v>#REF!</v>
      </c>
      <c r="AO47" s="1" t="str">
        <f>Table14[[#This Row],[Manufacturer''s Category]]</f>
        <v>Biamp</v>
      </c>
      <c r="AQ47" s="1" t="e">
        <f t="shared" si="12"/>
        <v>#REF!</v>
      </c>
    </row>
    <row r="48" spans="1:44" ht="42" customHeight="1" x14ac:dyDescent="0.3">
      <c r="A48" s="1" t="e">
        <f t="shared" si="4"/>
        <v>#REF!</v>
      </c>
      <c r="B48" s="5" t="e">
        <f t="shared" si="2"/>
        <v>#REF!</v>
      </c>
      <c r="C48" s="39" t="s">
        <v>4283</v>
      </c>
      <c r="D48" s="40" t="s">
        <v>2417</v>
      </c>
      <c r="E48" s="1" t="s">
        <v>53</v>
      </c>
      <c r="F48" s="6">
        <v>222</v>
      </c>
      <c r="G48" s="48" t="s">
        <v>2416</v>
      </c>
      <c r="N48" s="1" t="s">
        <v>1</v>
      </c>
      <c r="P48" s="1" t="e">
        <f t="shared" si="5"/>
        <v>#REF!</v>
      </c>
      <c r="R48" s="1" t="str">
        <f>Table14[[#This Row],[Short Description]]</f>
        <v>Plenum box 12 x 12</v>
      </c>
      <c r="S48" s="36" t="s">
        <v>2418</v>
      </c>
      <c r="T48" s="1" t="s">
        <v>412</v>
      </c>
      <c r="U48" s="1" t="s">
        <v>3</v>
      </c>
      <c r="V48" s="1" t="e">
        <f t="shared" si="6"/>
        <v>#REF!</v>
      </c>
      <c r="W48" s="1" t="e">
        <f t="shared" si="7"/>
        <v>#REF!</v>
      </c>
      <c r="X48" s="1" t="s">
        <v>306</v>
      </c>
      <c r="AC48" s="27">
        <f>Table14[[#This Row],[US MSRP]]</f>
        <v>222</v>
      </c>
      <c r="AH48" s="1" t="e">
        <f t="shared" si="8"/>
        <v>#REF!</v>
      </c>
      <c r="AI48" s="1" t="e">
        <f t="shared" si="9"/>
        <v>#REF!</v>
      </c>
      <c r="AJ48" s="1" t="e">
        <f t="shared" si="10"/>
        <v>#REF!</v>
      </c>
      <c r="AK48" s="1" t="e">
        <f t="shared" si="11"/>
        <v>#REF!</v>
      </c>
      <c r="AL48" s="1" t="s">
        <v>3</v>
      </c>
      <c r="AM48" s="1" t="s">
        <v>76</v>
      </c>
      <c r="AN48" s="30" t="e">
        <f t="shared" si="3"/>
        <v>#REF!</v>
      </c>
      <c r="AO48" s="1" t="str">
        <f>Table14[[#This Row],[Manufacturer''s Category]]</f>
        <v>Biamp</v>
      </c>
      <c r="AQ48" s="1" t="e">
        <f t="shared" si="12"/>
        <v>#REF!</v>
      </c>
    </row>
    <row r="49" spans="1:44" ht="42" customHeight="1" x14ac:dyDescent="0.3">
      <c r="A49" s="1" t="e">
        <f t="shared" si="4"/>
        <v>#REF!</v>
      </c>
      <c r="B49" s="5" t="e">
        <f t="shared" si="2"/>
        <v>#REF!</v>
      </c>
      <c r="C49" s="39" t="s">
        <v>4290</v>
      </c>
      <c r="D49" s="40" t="s">
        <v>2565</v>
      </c>
      <c r="E49" s="1" t="s">
        <v>53</v>
      </c>
      <c r="F49" s="6">
        <v>176</v>
      </c>
      <c r="G49" s="1" t="s">
        <v>2564</v>
      </c>
      <c r="M49" s="1" t="s">
        <v>54</v>
      </c>
      <c r="N49" s="1" t="s">
        <v>1</v>
      </c>
      <c r="O49" s="23">
        <v>0.54</v>
      </c>
      <c r="P49" s="1" t="e">
        <f t="shared" si="5"/>
        <v>#REF!</v>
      </c>
      <c r="R49" s="1" t="str">
        <f>Table14[[#This Row],[Short Description]]</f>
        <v>POE29U-1AT(PL)D-R</v>
      </c>
      <c r="S49" s="1" t="s">
        <v>2566</v>
      </c>
      <c r="T49" s="1" t="s">
        <v>2563</v>
      </c>
      <c r="U49" s="1" t="s">
        <v>57</v>
      </c>
      <c r="V49" s="1" t="e">
        <f t="shared" si="6"/>
        <v>#REF!</v>
      </c>
      <c r="W49" s="1" t="e">
        <f t="shared" si="7"/>
        <v>#REF!</v>
      </c>
      <c r="X49" s="1" t="s">
        <v>2553</v>
      </c>
      <c r="AC49" s="27">
        <f>Table14[[#This Row],[US MSRP]]</f>
        <v>176</v>
      </c>
      <c r="AH49" s="1" t="e">
        <f t="shared" si="8"/>
        <v>#REF!</v>
      </c>
      <c r="AI49" s="1" t="e">
        <f t="shared" si="9"/>
        <v>#REF!</v>
      </c>
      <c r="AJ49" s="1" t="e">
        <f t="shared" si="10"/>
        <v>#REF!</v>
      </c>
      <c r="AK49" s="1" t="e">
        <f t="shared" si="11"/>
        <v>#REF!</v>
      </c>
      <c r="AL49" s="1" t="s">
        <v>73</v>
      </c>
      <c r="AM49" s="1" t="s">
        <v>76</v>
      </c>
      <c r="AN49" s="30" t="e">
        <f t="shared" si="3"/>
        <v>#REF!</v>
      </c>
      <c r="AO49" s="1" t="str">
        <f>Table14[[#This Row],[Manufacturer''s Category]]</f>
        <v>Tesira</v>
      </c>
      <c r="AQ49" s="1" t="e">
        <f t="shared" si="12"/>
        <v>#REF!</v>
      </c>
    </row>
    <row r="50" spans="1:44" ht="42" customHeight="1" x14ac:dyDescent="0.3">
      <c r="A50" s="1" t="e">
        <f t="shared" si="4"/>
        <v>#REF!</v>
      </c>
      <c r="B50" s="5" t="e">
        <f t="shared" si="2"/>
        <v>#REF!</v>
      </c>
      <c r="C50" s="39" t="s">
        <v>4374</v>
      </c>
      <c r="D50" s="40" t="s">
        <v>2420</v>
      </c>
      <c r="E50" s="1" t="s">
        <v>53</v>
      </c>
      <c r="F50" s="6">
        <v>176</v>
      </c>
      <c r="G50" s="12" t="s">
        <v>2419</v>
      </c>
      <c r="H50" s="12"/>
      <c r="I50" s="12"/>
      <c r="J50" s="12"/>
      <c r="K50" s="12"/>
      <c r="L50" s="12"/>
      <c r="M50" s="1" t="s">
        <v>73</v>
      </c>
      <c r="N50" s="1" t="s">
        <v>1</v>
      </c>
      <c r="O50" s="13"/>
      <c r="P50" s="1" t="e">
        <f t="shared" si="5"/>
        <v>#REF!</v>
      </c>
      <c r="Q50" s="12"/>
      <c r="R50" s="1" t="str">
        <f>Table14[[#This Row],[Short Description]]</f>
        <v>RMX 100</v>
      </c>
      <c r="S50" s="1" t="s">
        <v>2421</v>
      </c>
      <c r="T50" s="1" t="s">
        <v>412</v>
      </c>
      <c r="U50" s="1" t="s">
        <v>3</v>
      </c>
      <c r="V50" s="1" t="e">
        <f t="shared" si="6"/>
        <v>#REF!</v>
      </c>
      <c r="W50" s="1" t="e">
        <f t="shared" si="7"/>
        <v>#REF!</v>
      </c>
      <c r="X50" s="1" t="s">
        <v>306</v>
      </c>
      <c r="AC50" s="27">
        <f>Table14[[#This Row],[US MSRP]]</f>
        <v>176</v>
      </c>
      <c r="AD50" s="12"/>
      <c r="AE50" s="12"/>
      <c r="AF50" s="12"/>
      <c r="AG50" s="12"/>
      <c r="AH50" s="1" t="e">
        <f t="shared" si="8"/>
        <v>#REF!</v>
      </c>
      <c r="AI50" s="1" t="e">
        <f t="shared" si="9"/>
        <v>#REF!</v>
      </c>
      <c r="AJ50" s="1" t="e">
        <f t="shared" si="10"/>
        <v>#REF!</v>
      </c>
      <c r="AK50" s="1" t="e">
        <f t="shared" si="11"/>
        <v>#REF!</v>
      </c>
      <c r="AL50" s="1" t="s">
        <v>3</v>
      </c>
      <c r="AM50" s="1" t="s">
        <v>76</v>
      </c>
      <c r="AN50" s="30" t="e">
        <f t="shared" si="3"/>
        <v>#REF!</v>
      </c>
      <c r="AO50" s="1" t="str">
        <f>Table14[[#This Row],[Manufacturer''s Category]]</f>
        <v>Biamp</v>
      </c>
      <c r="AQ50" s="1" t="e">
        <f t="shared" si="12"/>
        <v>#REF!</v>
      </c>
    </row>
    <row r="51" spans="1:44" ht="42" customHeight="1" x14ac:dyDescent="0.3">
      <c r="A51" s="1" t="e">
        <f t="shared" si="4"/>
        <v>#REF!</v>
      </c>
      <c r="B51" s="5" t="e">
        <f t="shared" si="2"/>
        <v>#REF!</v>
      </c>
      <c r="C51" s="43" t="s">
        <v>4422</v>
      </c>
      <c r="D51" s="40" t="s">
        <v>2568</v>
      </c>
      <c r="E51" s="1" t="s">
        <v>53</v>
      </c>
      <c r="F51" s="6">
        <v>970</v>
      </c>
      <c r="G51" s="1" t="s">
        <v>2567</v>
      </c>
      <c r="M51" s="1" t="s">
        <v>54</v>
      </c>
      <c r="N51" s="1" t="s">
        <v>1</v>
      </c>
      <c r="O51" s="23" t="s">
        <v>154</v>
      </c>
      <c r="P51" s="1" t="e">
        <f t="shared" si="5"/>
        <v>#REF!</v>
      </c>
      <c r="R51" s="1" t="str">
        <f>Table14[[#This Row],[Short Description]]</f>
        <v>Tesira AMP-450BP</v>
      </c>
      <c r="S51" s="1" t="s">
        <v>2569</v>
      </c>
      <c r="T51" s="1" t="s">
        <v>221</v>
      </c>
      <c r="U51" s="1" t="s">
        <v>57</v>
      </c>
      <c r="V51" s="1" t="e">
        <f t="shared" si="6"/>
        <v>#REF!</v>
      </c>
      <c r="W51" s="1" t="e">
        <f t="shared" si="7"/>
        <v>#REF!</v>
      </c>
      <c r="X51" s="1" t="s">
        <v>2553</v>
      </c>
      <c r="AA51" s="1" t="s">
        <v>59</v>
      </c>
      <c r="AB51" s="1" t="s">
        <v>60</v>
      </c>
      <c r="AC51" s="27">
        <f>Table14[[#This Row],[US MSRP]]</f>
        <v>970</v>
      </c>
      <c r="AH51" s="1" t="e">
        <f t="shared" si="8"/>
        <v>#REF!</v>
      </c>
      <c r="AI51" s="1" t="e">
        <f t="shared" si="9"/>
        <v>#REF!</v>
      </c>
      <c r="AJ51" s="1" t="e">
        <f t="shared" si="10"/>
        <v>#REF!</v>
      </c>
      <c r="AK51" s="1" t="e">
        <f t="shared" si="11"/>
        <v>#REF!</v>
      </c>
      <c r="AL51" s="1" t="s">
        <v>54</v>
      </c>
      <c r="AM51" s="1" t="s">
        <v>61</v>
      </c>
      <c r="AN51" s="30" t="e">
        <f t="shared" si="3"/>
        <v>#REF!</v>
      </c>
      <c r="AO51" s="1" t="str">
        <f>Table14[[#This Row],[Manufacturer''s Category]]</f>
        <v>Tesira</v>
      </c>
      <c r="AQ51" s="1" t="e">
        <f t="shared" si="12"/>
        <v>#REF!</v>
      </c>
      <c r="AR51" s="28"/>
    </row>
    <row r="52" spans="1:44" ht="42" customHeight="1" x14ac:dyDescent="0.3">
      <c r="A52" s="1" t="e">
        <f t="shared" si="4"/>
        <v>#REF!</v>
      </c>
      <c r="B52" s="5" t="e">
        <f t="shared" si="2"/>
        <v>#REF!</v>
      </c>
      <c r="C52" s="43" t="s">
        <v>4423</v>
      </c>
      <c r="D52" s="40" t="s">
        <v>2571</v>
      </c>
      <c r="E52" s="1" t="s">
        <v>53</v>
      </c>
      <c r="F52" s="6">
        <v>970</v>
      </c>
      <c r="G52" s="1" t="s">
        <v>2570</v>
      </c>
      <c r="M52" s="1" t="s">
        <v>54</v>
      </c>
      <c r="N52" s="1" t="s">
        <v>1</v>
      </c>
      <c r="O52" s="23">
        <v>0.8</v>
      </c>
      <c r="P52" s="1" t="e">
        <f t="shared" si="5"/>
        <v>#REF!</v>
      </c>
      <c r="R52" s="1" t="str">
        <f>Table14[[#This Row],[Short Description]]</f>
        <v>Tesira AMP-450P</v>
      </c>
      <c r="S52" s="1" t="s">
        <v>2572</v>
      </c>
      <c r="T52" s="1" t="s">
        <v>221</v>
      </c>
      <c r="U52" s="1" t="s">
        <v>57</v>
      </c>
      <c r="V52" s="1" t="e">
        <f t="shared" si="6"/>
        <v>#REF!</v>
      </c>
      <c r="W52" s="1" t="e">
        <f t="shared" si="7"/>
        <v>#REF!</v>
      </c>
      <c r="X52" s="1" t="s">
        <v>2553</v>
      </c>
      <c r="AA52" s="1" t="s">
        <v>59</v>
      </c>
      <c r="AB52" s="1" t="s">
        <v>60</v>
      </c>
      <c r="AC52" s="27">
        <f>Table14[[#This Row],[US MSRP]]</f>
        <v>970</v>
      </c>
      <c r="AH52" s="1" t="e">
        <f t="shared" si="8"/>
        <v>#REF!</v>
      </c>
      <c r="AI52" s="1" t="e">
        <f t="shared" si="9"/>
        <v>#REF!</v>
      </c>
      <c r="AJ52" s="1" t="e">
        <f t="shared" si="10"/>
        <v>#REF!</v>
      </c>
      <c r="AK52" s="1" t="e">
        <f t="shared" si="11"/>
        <v>#REF!</v>
      </c>
      <c r="AL52" s="1" t="s">
        <v>54</v>
      </c>
      <c r="AM52" s="1" t="s">
        <v>61</v>
      </c>
      <c r="AN52" s="30" t="e">
        <f t="shared" si="3"/>
        <v>#REF!</v>
      </c>
      <c r="AO52" s="1" t="str">
        <f>Table14[[#This Row],[Manufacturer''s Category]]</f>
        <v>Tesira</v>
      </c>
      <c r="AQ52" s="1" t="e">
        <f t="shared" si="12"/>
        <v>#REF!</v>
      </c>
    </row>
    <row r="53" spans="1:44" ht="42" customHeight="1" x14ac:dyDescent="0.3">
      <c r="A53" s="1" t="e">
        <f t="shared" si="4"/>
        <v>#REF!</v>
      </c>
      <c r="B53" s="5" t="e">
        <f t="shared" si="2"/>
        <v>#REF!</v>
      </c>
      <c r="C53" s="39">
        <v>901.03330000000005</v>
      </c>
      <c r="D53" s="40" t="s">
        <v>2574</v>
      </c>
      <c r="E53" s="1" t="s">
        <v>53</v>
      </c>
      <c r="F53" s="6">
        <v>1034</v>
      </c>
      <c r="G53" s="1" t="s">
        <v>2573</v>
      </c>
      <c r="M53" s="1" t="s">
        <v>54</v>
      </c>
      <c r="N53" s="1" t="s">
        <v>1</v>
      </c>
      <c r="O53" s="23">
        <v>0.16</v>
      </c>
      <c r="P53" s="1" t="e">
        <f t="shared" si="5"/>
        <v>#REF!</v>
      </c>
      <c r="R53" s="1" t="str">
        <f>Table14[[#This Row],[Short Description]]</f>
        <v>Tesira AVB-1</v>
      </c>
      <c r="S53" s="1" t="s">
        <v>2575</v>
      </c>
      <c r="T53" s="1" t="s">
        <v>2576</v>
      </c>
      <c r="U53" s="1" t="s">
        <v>57</v>
      </c>
      <c r="V53" s="1" t="e">
        <f t="shared" si="6"/>
        <v>#REF!</v>
      </c>
      <c r="W53" s="1" t="e">
        <f t="shared" si="7"/>
        <v>#REF!</v>
      </c>
      <c r="X53" s="1" t="s">
        <v>2553</v>
      </c>
      <c r="AC53" s="27">
        <f>Table14[[#This Row],[US MSRP]]</f>
        <v>1034</v>
      </c>
      <c r="AH53" s="1" t="e">
        <f t="shared" si="8"/>
        <v>#REF!</v>
      </c>
      <c r="AI53" s="1" t="e">
        <f t="shared" si="9"/>
        <v>#REF!</v>
      </c>
      <c r="AJ53" s="1" t="e">
        <f t="shared" si="10"/>
        <v>#REF!</v>
      </c>
      <c r="AK53" s="1" t="e">
        <f t="shared" si="11"/>
        <v>#REF!</v>
      </c>
      <c r="AL53" s="1" t="s">
        <v>54</v>
      </c>
      <c r="AM53" s="1" t="s">
        <v>61</v>
      </c>
      <c r="AN53" s="30" t="e">
        <f t="shared" si="3"/>
        <v>#REF!</v>
      </c>
      <c r="AO53" s="1" t="str">
        <f>Table14[[#This Row],[Manufacturer''s Category]]</f>
        <v>Tesira</v>
      </c>
      <c r="AQ53" s="1" t="e">
        <f t="shared" si="12"/>
        <v>#REF!</v>
      </c>
    </row>
    <row r="54" spans="1:44" ht="42" customHeight="1" x14ac:dyDescent="0.3">
      <c r="A54" s="1" t="e">
        <f t="shared" si="4"/>
        <v>#REF!</v>
      </c>
      <c r="B54" s="5" t="e">
        <f t="shared" si="2"/>
        <v>#REF!</v>
      </c>
      <c r="C54" s="39" t="s">
        <v>4424</v>
      </c>
      <c r="D54" s="40" t="s">
        <v>2578</v>
      </c>
      <c r="E54" s="1" t="s">
        <v>53</v>
      </c>
      <c r="F54" s="6">
        <v>1034</v>
      </c>
      <c r="G54" s="1" t="s">
        <v>2577</v>
      </c>
      <c r="M54" s="1" t="s">
        <v>54</v>
      </c>
      <c r="N54" s="1" t="s">
        <v>1</v>
      </c>
      <c r="O54" s="23">
        <v>0.16</v>
      </c>
      <c r="P54" s="1" t="e">
        <f t="shared" si="5"/>
        <v>#REF!</v>
      </c>
      <c r="R54" s="1" t="str">
        <f>Table14[[#This Row],[Short Description]]</f>
        <v>Tesira AVB-1 CK</v>
      </c>
      <c r="S54" s="1" t="s">
        <v>2579</v>
      </c>
      <c r="T54" s="1" t="s">
        <v>2580</v>
      </c>
      <c r="U54" s="1" t="s">
        <v>57</v>
      </c>
      <c r="V54" s="1" t="e">
        <f t="shared" si="6"/>
        <v>#REF!</v>
      </c>
      <c r="W54" s="1" t="e">
        <f t="shared" si="7"/>
        <v>#REF!</v>
      </c>
      <c r="X54" s="1" t="s">
        <v>2553</v>
      </c>
      <c r="AC54" s="31">
        <f>Table14[[#This Row],[US MSRP]]</f>
        <v>1034</v>
      </c>
      <c r="AH54" s="1" t="e">
        <f t="shared" si="8"/>
        <v>#REF!</v>
      </c>
      <c r="AI54" s="1" t="e">
        <f t="shared" si="9"/>
        <v>#REF!</v>
      </c>
      <c r="AJ54" s="1" t="e">
        <f t="shared" si="10"/>
        <v>#REF!</v>
      </c>
      <c r="AK54" s="1" t="e">
        <f t="shared" si="11"/>
        <v>#REF!</v>
      </c>
      <c r="AL54" s="1" t="s">
        <v>54</v>
      </c>
      <c r="AM54" s="1" t="s">
        <v>61</v>
      </c>
      <c r="AN54" s="30" t="e">
        <f t="shared" si="3"/>
        <v>#REF!</v>
      </c>
      <c r="AO54" s="1" t="str">
        <f>Table14[[#This Row],[Manufacturer''s Category]]</f>
        <v>Tesira</v>
      </c>
      <c r="AQ54" s="1" t="e">
        <f t="shared" si="12"/>
        <v>#REF!</v>
      </c>
    </row>
    <row r="55" spans="1:44" ht="42" customHeight="1" x14ac:dyDescent="0.3">
      <c r="A55" s="1" t="e">
        <f t="shared" si="4"/>
        <v>#REF!</v>
      </c>
      <c r="B55" s="5" t="e">
        <f t="shared" si="2"/>
        <v>#REF!</v>
      </c>
      <c r="C55" s="39">
        <v>901.04060000000004</v>
      </c>
      <c r="D55" s="40" t="s">
        <v>2582</v>
      </c>
      <c r="E55" s="1" t="s">
        <v>53</v>
      </c>
      <c r="F55" s="6">
        <v>1816</v>
      </c>
      <c r="G55" s="1" t="s">
        <v>2581</v>
      </c>
      <c r="M55" s="1" t="s">
        <v>54</v>
      </c>
      <c r="N55" s="1" t="s">
        <v>1</v>
      </c>
      <c r="O55" s="23">
        <v>0.31</v>
      </c>
      <c r="P55" s="1" t="e">
        <f t="shared" si="5"/>
        <v>#REF!</v>
      </c>
      <c r="R55" s="1" t="str">
        <f>Table14[[#This Row],[Short Description]]</f>
        <v>Tesira DAN-1</v>
      </c>
      <c r="S55" s="1" t="s">
        <v>2583</v>
      </c>
      <c r="T55" s="1" t="s">
        <v>2576</v>
      </c>
      <c r="U55" s="1" t="s">
        <v>57</v>
      </c>
      <c r="V55" s="1" t="e">
        <f t="shared" si="6"/>
        <v>#REF!</v>
      </c>
      <c r="W55" s="1" t="e">
        <f t="shared" si="7"/>
        <v>#REF!</v>
      </c>
      <c r="X55" s="1" t="s">
        <v>2553</v>
      </c>
      <c r="AC55" s="31">
        <f>Table14[[#This Row],[US MSRP]]</f>
        <v>1816</v>
      </c>
      <c r="AH55" s="1" t="e">
        <f t="shared" si="8"/>
        <v>#REF!</v>
      </c>
      <c r="AI55" s="1" t="e">
        <f t="shared" si="9"/>
        <v>#REF!</v>
      </c>
      <c r="AJ55" s="1" t="e">
        <f t="shared" si="10"/>
        <v>#REF!</v>
      </c>
      <c r="AK55" s="1" t="e">
        <f t="shared" si="11"/>
        <v>#REF!</v>
      </c>
      <c r="AL55" s="1" t="s">
        <v>54</v>
      </c>
      <c r="AM55" s="1" t="s">
        <v>61</v>
      </c>
      <c r="AN55" s="30" t="e">
        <f t="shared" si="3"/>
        <v>#REF!</v>
      </c>
      <c r="AO55" s="1" t="str">
        <f>Table14[[#This Row],[Manufacturer''s Category]]</f>
        <v>Tesira</v>
      </c>
      <c r="AQ55" s="1" t="e">
        <f t="shared" si="12"/>
        <v>#REF!</v>
      </c>
    </row>
    <row r="56" spans="1:44" ht="42" customHeight="1" x14ac:dyDescent="0.3">
      <c r="A56" s="1" t="e">
        <f t="shared" si="4"/>
        <v>#REF!</v>
      </c>
      <c r="B56" s="5" t="e">
        <f t="shared" si="2"/>
        <v>#REF!</v>
      </c>
      <c r="C56" s="39" t="s">
        <v>4425</v>
      </c>
      <c r="D56" s="40" t="s">
        <v>2585</v>
      </c>
      <c r="E56" s="1" t="s">
        <v>53</v>
      </c>
      <c r="F56" s="6">
        <v>1816</v>
      </c>
      <c r="G56" s="1" t="s">
        <v>2584</v>
      </c>
      <c r="M56" s="1" t="s">
        <v>54</v>
      </c>
      <c r="N56" s="1" t="s">
        <v>1</v>
      </c>
      <c r="O56" s="23">
        <v>0.31</v>
      </c>
      <c r="P56" s="1" t="e">
        <f t="shared" si="5"/>
        <v>#REF!</v>
      </c>
      <c r="R56" s="1" t="str">
        <f>Table14[[#This Row],[Short Description]]</f>
        <v>Tesira DAN-1 CK</v>
      </c>
      <c r="S56" s="1" t="s">
        <v>2586</v>
      </c>
      <c r="T56" s="1" t="s">
        <v>2580</v>
      </c>
      <c r="U56" s="1" t="s">
        <v>57</v>
      </c>
      <c r="V56" s="1" t="e">
        <f t="shared" si="6"/>
        <v>#REF!</v>
      </c>
      <c r="W56" s="1" t="e">
        <f t="shared" si="7"/>
        <v>#REF!</v>
      </c>
      <c r="X56" s="1" t="s">
        <v>2553</v>
      </c>
      <c r="AC56" s="31">
        <f>Table14[[#This Row],[US MSRP]]</f>
        <v>1816</v>
      </c>
      <c r="AH56" s="1" t="e">
        <f t="shared" si="8"/>
        <v>#REF!</v>
      </c>
      <c r="AI56" s="1" t="e">
        <f t="shared" si="9"/>
        <v>#REF!</v>
      </c>
      <c r="AJ56" s="1" t="e">
        <f t="shared" si="10"/>
        <v>#REF!</v>
      </c>
      <c r="AK56" s="1" t="e">
        <f t="shared" si="11"/>
        <v>#REF!</v>
      </c>
      <c r="AL56" s="1" t="s">
        <v>54</v>
      </c>
      <c r="AM56" s="1" t="s">
        <v>61</v>
      </c>
      <c r="AN56" s="30" t="e">
        <f t="shared" si="3"/>
        <v>#REF!</v>
      </c>
      <c r="AO56" s="1" t="str">
        <f>Table14[[#This Row],[Manufacturer''s Category]]</f>
        <v>Tesira</v>
      </c>
      <c r="AQ56" s="1" t="e">
        <f t="shared" si="12"/>
        <v>#REF!</v>
      </c>
    </row>
    <row r="57" spans="1:44" ht="42" customHeight="1" x14ac:dyDescent="0.3">
      <c r="A57" s="1" t="e">
        <f t="shared" si="4"/>
        <v>#REF!</v>
      </c>
      <c r="B57" s="5" t="e">
        <f t="shared" si="2"/>
        <v>#REF!</v>
      </c>
      <c r="C57" s="39">
        <v>901.03070000000002</v>
      </c>
      <c r="D57" s="40" t="s">
        <v>2588</v>
      </c>
      <c r="E57" s="1" t="s">
        <v>53</v>
      </c>
      <c r="F57" s="6">
        <v>1034</v>
      </c>
      <c r="G57" s="1" t="s">
        <v>2587</v>
      </c>
      <c r="M57" s="1" t="s">
        <v>54</v>
      </c>
      <c r="N57" s="1" t="s">
        <v>1</v>
      </c>
      <c r="O57" s="23">
        <v>0.11</v>
      </c>
      <c r="P57" s="1" t="e">
        <f t="shared" si="5"/>
        <v>#REF!</v>
      </c>
      <c r="R57" s="1" t="str">
        <f>Table14[[#This Row],[Short Description]]</f>
        <v>Tesira DSP-2</v>
      </c>
      <c r="S57" s="1" t="s">
        <v>2589</v>
      </c>
      <c r="T57" s="1" t="s">
        <v>2576</v>
      </c>
      <c r="U57" s="1" t="s">
        <v>57</v>
      </c>
      <c r="V57" s="1" t="e">
        <f t="shared" si="6"/>
        <v>#REF!</v>
      </c>
      <c r="W57" s="1" t="e">
        <f t="shared" si="7"/>
        <v>#REF!</v>
      </c>
      <c r="X57" s="1" t="s">
        <v>2553</v>
      </c>
      <c r="AC57" s="31">
        <f>Table14[[#This Row],[US MSRP]]</f>
        <v>1034</v>
      </c>
      <c r="AH57" s="1" t="e">
        <f t="shared" si="8"/>
        <v>#REF!</v>
      </c>
      <c r="AI57" s="1" t="e">
        <f t="shared" si="9"/>
        <v>#REF!</v>
      </c>
      <c r="AJ57" s="1" t="e">
        <f t="shared" si="10"/>
        <v>#REF!</v>
      </c>
      <c r="AK57" s="1" t="e">
        <f t="shared" si="11"/>
        <v>#REF!</v>
      </c>
      <c r="AL57" s="1" t="s">
        <v>54</v>
      </c>
      <c r="AM57" s="1" t="s">
        <v>61</v>
      </c>
      <c r="AN57" s="30" t="e">
        <f t="shared" si="3"/>
        <v>#REF!</v>
      </c>
      <c r="AO57" s="1" t="str">
        <f>Table14[[#This Row],[Manufacturer''s Category]]</f>
        <v>Tesira</v>
      </c>
      <c r="AQ57" s="1" t="e">
        <f t="shared" si="12"/>
        <v>#REF!</v>
      </c>
    </row>
    <row r="58" spans="1:44" ht="42" customHeight="1" x14ac:dyDescent="0.3">
      <c r="A58" s="1" t="e">
        <f t="shared" si="4"/>
        <v>#REF!</v>
      </c>
      <c r="B58" s="5" t="e">
        <f t="shared" si="2"/>
        <v>#REF!</v>
      </c>
      <c r="C58" s="39" t="s">
        <v>4426</v>
      </c>
      <c r="D58" s="40" t="s">
        <v>2591</v>
      </c>
      <c r="E58" s="1" t="s">
        <v>53</v>
      </c>
      <c r="F58" s="6">
        <v>1034</v>
      </c>
      <c r="G58" s="1" t="s">
        <v>2590</v>
      </c>
      <c r="M58" s="1" t="s">
        <v>54</v>
      </c>
      <c r="N58" s="1" t="s">
        <v>1</v>
      </c>
      <c r="O58" s="23">
        <v>0.11</v>
      </c>
      <c r="P58" s="1" t="e">
        <f t="shared" si="5"/>
        <v>#REF!</v>
      </c>
      <c r="R58" s="1" t="str">
        <f>Table14[[#This Row],[Short Description]]</f>
        <v>Tesira DSP-2 CK</v>
      </c>
      <c r="S58" s="1" t="s">
        <v>2592</v>
      </c>
      <c r="T58" s="1" t="s">
        <v>2580</v>
      </c>
      <c r="U58" s="1" t="s">
        <v>57</v>
      </c>
      <c r="V58" s="1" t="e">
        <f t="shared" si="6"/>
        <v>#REF!</v>
      </c>
      <c r="W58" s="1" t="e">
        <f t="shared" si="7"/>
        <v>#REF!</v>
      </c>
      <c r="X58" s="1" t="s">
        <v>2553</v>
      </c>
      <c r="AC58" s="31">
        <f>Table14[[#This Row],[US MSRP]]</f>
        <v>1034</v>
      </c>
      <c r="AH58" s="1" t="e">
        <f t="shared" si="8"/>
        <v>#REF!</v>
      </c>
      <c r="AI58" s="1" t="e">
        <f t="shared" si="9"/>
        <v>#REF!</v>
      </c>
      <c r="AJ58" s="1" t="e">
        <f t="shared" si="10"/>
        <v>#REF!</v>
      </c>
      <c r="AK58" s="1" t="e">
        <f t="shared" si="11"/>
        <v>#REF!</v>
      </c>
      <c r="AL58" s="1" t="s">
        <v>54</v>
      </c>
      <c r="AM58" s="1" t="s">
        <v>61</v>
      </c>
      <c r="AN58" s="30" t="e">
        <f t="shared" si="3"/>
        <v>#REF!</v>
      </c>
      <c r="AO58" s="1" t="str">
        <f>Table14[[#This Row],[Manufacturer''s Category]]</f>
        <v>Tesira</v>
      </c>
      <c r="AQ58" s="1" t="e">
        <f t="shared" si="12"/>
        <v>#REF!</v>
      </c>
    </row>
    <row r="59" spans="1:44" ht="42" customHeight="1" x14ac:dyDescent="0.3">
      <c r="A59" s="1" t="e">
        <f t="shared" si="4"/>
        <v>#REF!</v>
      </c>
      <c r="B59" s="5" t="e">
        <f t="shared" ref="B59:B90" si="13">Effectivity_Date</f>
        <v>#REF!</v>
      </c>
      <c r="C59" s="39">
        <v>901.03390000000002</v>
      </c>
      <c r="D59" s="40" t="s">
        <v>2594</v>
      </c>
      <c r="E59" s="1" t="s">
        <v>53</v>
      </c>
      <c r="F59" s="6">
        <v>904</v>
      </c>
      <c r="G59" s="1" t="s">
        <v>2593</v>
      </c>
      <c r="M59" s="1" t="s">
        <v>54</v>
      </c>
      <c r="N59" s="1" t="s">
        <v>1</v>
      </c>
      <c r="O59" s="23">
        <v>0.16</v>
      </c>
      <c r="P59" s="1" t="e">
        <f t="shared" si="5"/>
        <v>#REF!</v>
      </c>
      <c r="R59" s="1" t="str">
        <f>Table14[[#This Row],[Short Description]]</f>
        <v>Tesira EEC-4</v>
      </c>
      <c r="S59" s="1" t="s">
        <v>2595</v>
      </c>
      <c r="T59" s="1" t="s">
        <v>2596</v>
      </c>
      <c r="U59" s="1" t="s">
        <v>57</v>
      </c>
      <c r="V59" s="1" t="e">
        <f t="shared" si="6"/>
        <v>#REF!</v>
      </c>
      <c r="W59" s="1" t="e">
        <f t="shared" si="7"/>
        <v>#REF!</v>
      </c>
      <c r="X59" s="1" t="s">
        <v>2553</v>
      </c>
      <c r="AC59" s="31">
        <f>Table14[[#This Row],[US MSRP]]</f>
        <v>904</v>
      </c>
      <c r="AH59" s="1" t="e">
        <f t="shared" si="8"/>
        <v>#REF!</v>
      </c>
      <c r="AI59" s="1" t="e">
        <f t="shared" si="9"/>
        <v>#REF!</v>
      </c>
      <c r="AJ59" s="1" t="e">
        <f t="shared" si="10"/>
        <v>#REF!</v>
      </c>
      <c r="AK59" s="1" t="e">
        <f t="shared" si="11"/>
        <v>#REF!</v>
      </c>
      <c r="AL59" s="1" t="s">
        <v>54</v>
      </c>
      <c r="AM59" s="1" t="s">
        <v>61</v>
      </c>
      <c r="AN59" s="30" t="e">
        <f t="shared" si="3"/>
        <v>#REF!</v>
      </c>
      <c r="AO59" s="1" t="str">
        <f>Table14[[#This Row],[Manufacturer''s Category]]</f>
        <v>Tesira</v>
      </c>
      <c r="AQ59" s="1" t="e">
        <f t="shared" si="12"/>
        <v>#REF!</v>
      </c>
    </row>
    <row r="60" spans="1:44" ht="42" customHeight="1" x14ac:dyDescent="0.3">
      <c r="A60" s="1" t="e">
        <f t="shared" si="4"/>
        <v>#REF!</v>
      </c>
      <c r="B60" s="5" t="e">
        <f t="shared" si="13"/>
        <v>#REF!</v>
      </c>
      <c r="C60" s="39" t="s">
        <v>4427</v>
      </c>
      <c r="D60" s="40" t="s">
        <v>2598</v>
      </c>
      <c r="E60" s="1" t="s">
        <v>53</v>
      </c>
      <c r="F60" s="6">
        <v>904</v>
      </c>
      <c r="G60" s="1" t="s">
        <v>2597</v>
      </c>
      <c r="M60" s="1" t="s">
        <v>54</v>
      </c>
      <c r="N60" s="1" t="s">
        <v>1</v>
      </c>
      <c r="O60" s="23">
        <v>0.16</v>
      </c>
      <c r="P60" s="1" t="e">
        <f t="shared" si="5"/>
        <v>#REF!</v>
      </c>
      <c r="R60" s="1" t="str">
        <f>Table14[[#This Row],[Short Description]]</f>
        <v>Tesira EEC-4 CK</v>
      </c>
      <c r="S60" s="7" t="s">
        <v>2599</v>
      </c>
      <c r="T60" s="1" t="s">
        <v>2600</v>
      </c>
      <c r="U60" s="1" t="s">
        <v>57</v>
      </c>
      <c r="V60" s="1" t="e">
        <f t="shared" si="6"/>
        <v>#REF!</v>
      </c>
      <c r="W60" s="1" t="e">
        <f t="shared" si="7"/>
        <v>#REF!</v>
      </c>
      <c r="X60" s="1" t="s">
        <v>2553</v>
      </c>
      <c r="AC60" s="31">
        <f>Table14[[#This Row],[US MSRP]]</f>
        <v>904</v>
      </c>
      <c r="AH60" s="1" t="e">
        <f t="shared" si="8"/>
        <v>#REF!</v>
      </c>
      <c r="AI60" s="1" t="e">
        <f t="shared" si="9"/>
        <v>#REF!</v>
      </c>
      <c r="AJ60" s="1" t="e">
        <f t="shared" si="10"/>
        <v>#REF!</v>
      </c>
      <c r="AK60" s="1" t="e">
        <f t="shared" si="11"/>
        <v>#REF!</v>
      </c>
      <c r="AL60" s="1" t="s">
        <v>54</v>
      </c>
      <c r="AM60" s="1" t="s">
        <v>61</v>
      </c>
      <c r="AN60" s="30" t="e">
        <f t="shared" si="3"/>
        <v>#REF!</v>
      </c>
      <c r="AO60" s="1" t="str">
        <f>Table14[[#This Row],[Manufacturer''s Category]]</f>
        <v>Tesira</v>
      </c>
      <c r="AQ60" s="1" t="e">
        <f t="shared" si="12"/>
        <v>#REF!</v>
      </c>
    </row>
    <row r="61" spans="1:44" ht="42" customHeight="1" x14ac:dyDescent="0.3">
      <c r="A61" s="1" t="e">
        <f t="shared" si="4"/>
        <v>#REF!</v>
      </c>
      <c r="B61" s="5" t="e">
        <f t="shared" si="13"/>
        <v>#REF!</v>
      </c>
      <c r="C61" s="39">
        <v>901.03120000000001</v>
      </c>
      <c r="D61" s="40" t="s">
        <v>2602</v>
      </c>
      <c r="E61" s="1" t="s">
        <v>53</v>
      </c>
      <c r="F61" s="6">
        <v>452</v>
      </c>
      <c r="G61" s="1" t="s">
        <v>2601</v>
      </c>
      <c r="M61" s="1" t="s">
        <v>54</v>
      </c>
      <c r="N61" s="1" t="s">
        <v>1</v>
      </c>
      <c r="O61" s="23">
        <v>0.16</v>
      </c>
      <c r="P61" s="1" t="e">
        <f t="shared" si="5"/>
        <v>#REF!</v>
      </c>
      <c r="R61" s="1" t="str">
        <f>Table14[[#This Row],[Short Description]]</f>
        <v>Tesira EIC-4</v>
      </c>
      <c r="S61" s="7" t="s">
        <v>2603</v>
      </c>
      <c r="T61" s="1" t="s">
        <v>2596</v>
      </c>
      <c r="U61" s="1" t="s">
        <v>57</v>
      </c>
      <c r="V61" s="1" t="e">
        <f t="shared" si="6"/>
        <v>#REF!</v>
      </c>
      <c r="W61" s="1" t="e">
        <f t="shared" si="7"/>
        <v>#REF!</v>
      </c>
      <c r="X61" s="1" t="s">
        <v>2553</v>
      </c>
      <c r="AC61" s="31">
        <f>Table14[[#This Row],[US MSRP]]</f>
        <v>452</v>
      </c>
      <c r="AH61" s="1" t="e">
        <f t="shared" si="8"/>
        <v>#REF!</v>
      </c>
      <c r="AI61" s="1" t="e">
        <f t="shared" si="9"/>
        <v>#REF!</v>
      </c>
      <c r="AJ61" s="1" t="e">
        <f t="shared" si="10"/>
        <v>#REF!</v>
      </c>
      <c r="AK61" s="1" t="e">
        <f t="shared" si="11"/>
        <v>#REF!</v>
      </c>
      <c r="AL61" s="1" t="s">
        <v>54</v>
      </c>
      <c r="AM61" s="1" t="s">
        <v>61</v>
      </c>
      <c r="AN61" s="30" t="e">
        <f t="shared" si="3"/>
        <v>#REF!</v>
      </c>
      <c r="AO61" s="1" t="str">
        <f>Table14[[#This Row],[Manufacturer''s Category]]</f>
        <v>Tesira</v>
      </c>
      <c r="AQ61" s="1" t="e">
        <f t="shared" si="12"/>
        <v>#REF!</v>
      </c>
    </row>
    <row r="62" spans="1:44" ht="42" customHeight="1" x14ac:dyDescent="0.3">
      <c r="A62" s="1" t="e">
        <f t="shared" si="4"/>
        <v>#REF!</v>
      </c>
      <c r="B62" s="5" t="e">
        <f t="shared" si="13"/>
        <v>#REF!</v>
      </c>
      <c r="C62" s="39" t="s">
        <v>4428</v>
      </c>
      <c r="D62" s="40" t="s">
        <v>2605</v>
      </c>
      <c r="E62" s="1" t="s">
        <v>53</v>
      </c>
      <c r="F62" s="6">
        <v>452</v>
      </c>
      <c r="G62" s="1" t="s">
        <v>2604</v>
      </c>
      <c r="M62" s="1" t="s">
        <v>54</v>
      </c>
      <c r="N62" s="1" t="s">
        <v>1</v>
      </c>
      <c r="O62" s="23">
        <v>0.16</v>
      </c>
      <c r="P62" s="1" t="e">
        <f t="shared" si="5"/>
        <v>#REF!</v>
      </c>
      <c r="R62" s="1" t="str">
        <f>Table14[[#This Row],[Short Description]]</f>
        <v>Tesira EIC-4 CK</v>
      </c>
      <c r="S62" s="7" t="s">
        <v>2606</v>
      </c>
      <c r="T62" s="1" t="s">
        <v>2600</v>
      </c>
      <c r="U62" s="1" t="s">
        <v>57</v>
      </c>
      <c r="V62" s="1" t="e">
        <f t="shared" si="6"/>
        <v>#REF!</v>
      </c>
      <c r="W62" s="1" t="e">
        <f t="shared" si="7"/>
        <v>#REF!</v>
      </c>
      <c r="X62" s="1" t="s">
        <v>2553</v>
      </c>
      <c r="AC62" s="31">
        <f>Table14[[#This Row],[US MSRP]]</f>
        <v>452</v>
      </c>
      <c r="AH62" s="1" t="e">
        <f t="shared" si="8"/>
        <v>#REF!</v>
      </c>
      <c r="AI62" s="1" t="e">
        <f t="shared" si="9"/>
        <v>#REF!</v>
      </c>
      <c r="AJ62" s="1" t="e">
        <f t="shared" si="10"/>
        <v>#REF!</v>
      </c>
      <c r="AK62" s="1" t="e">
        <f t="shared" si="11"/>
        <v>#REF!</v>
      </c>
      <c r="AL62" s="1" t="s">
        <v>54</v>
      </c>
      <c r="AM62" s="1" t="s">
        <v>61</v>
      </c>
      <c r="AN62" s="30" t="e">
        <f t="shared" si="3"/>
        <v>#REF!</v>
      </c>
      <c r="AO62" s="1" t="str">
        <f>Table14[[#This Row],[Manufacturer''s Category]]</f>
        <v>Tesira</v>
      </c>
      <c r="AQ62" s="1" t="e">
        <f t="shared" si="12"/>
        <v>#REF!</v>
      </c>
    </row>
    <row r="63" spans="1:44" ht="42" customHeight="1" x14ac:dyDescent="0.3">
      <c r="A63" s="1" t="e">
        <f t="shared" si="4"/>
        <v>#REF!</v>
      </c>
      <c r="B63" s="5" t="e">
        <f t="shared" si="13"/>
        <v>#REF!</v>
      </c>
      <c r="C63" s="39">
        <v>901.03139999999996</v>
      </c>
      <c r="D63" s="40" t="s">
        <v>2608</v>
      </c>
      <c r="E63" s="1" t="s">
        <v>53</v>
      </c>
      <c r="F63" s="6">
        <v>420</v>
      </c>
      <c r="G63" s="1" t="s">
        <v>2607</v>
      </c>
      <c r="M63" s="1" t="s">
        <v>54</v>
      </c>
      <c r="N63" s="1" t="s">
        <v>1</v>
      </c>
      <c r="O63" s="23">
        <v>0.16</v>
      </c>
      <c r="P63" s="1" t="e">
        <f t="shared" si="5"/>
        <v>#REF!</v>
      </c>
      <c r="R63" s="1" t="str">
        <f>Table14[[#This Row],[Short Description]]</f>
        <v>Tesira EIOC-4</v>
      </c>
      <c r="S63" s="1" t="s">
        <v>2609</v>
      </c>
      <c r="T63" s="12" t="s">
        <v>2596</v>
      </c>
      <c r="U63" s="1" t="s">
        <v>57</v>
      </c>
      <c r="V63" s="1" t="e">
        <f t="shared" si="6"/>
        <v>#REF!</v>
      </c>
      <c r="W63" s="1" t="e">
        <f t="shared" si="7"/>
        <v>#REF!</v>
      </c>
      <c r="X63" s="1" t="s">
        <v>2553</v>
      </c>
      <c r="AC63" s="31">
        <f>Table14[[#This Row],[US MSRP]]</f>
        <v>420</v>
      </c>
      <c r="AH63" s="1" t="e">
        <f t="shared" si="8"/>
        <v>#REF!</v>
      </c>
      <c r="AI63" s="1" t="e">
        <f t="shared" si="9"/>
        <v>#REF!</v>
      </c>
      <c r="AJ63" s="1" t="e">
        <f t="shared" si="10"/>
        <v>#REF!</v>
      </c>
      <c r="AK63" s="1" t="e">
        <f t="shared" si="11"/>
        <v>#REF!</v>
      </c>
      <c r="AL63" s="1" t="s">
        <v>54</v>
      </c>
      <c r="AM63" s="1" t="s">
        <v>61</v>
      </c>
      <c r="AN63" s="30" t="e">
        <f t="shared" si="3"/>
        <v>#REF!</v>
      </c>
      <c r="AO63" s="1" t="str">
        <f>Table14[[#This Row],[Manufacturer''s Category]]</f>
        <v>Tesira</v>
      </c>
      <c r="AQ63" s="1" t="e">
        <f t="shared" si="12"/>
        <v>#REF!</v>
      </c>
    </row>
    <row r="64" spans="1:44" ht="42" customHeight="1" x14ac:dyDescent="0.3">
      <c r="A64" s="1" t="e">
        <f t="shared" si="4"/>
        <v>#REF!</v>
      </c>
      <c r="B64" s="5" t="e">
        <f t="shared" si="13"/>
        <v>#REF!</v>
      </c>
      <c r="C64" s="39" t="s">
        <v>4429</v>
      </c>
      <c r="D64" s="40" t="s">
        <v>2611</v>
      </c>
      <c r="E64" s="1" t="s">
        <v>53</v>
      </c>
      <c r="F64" s="6">
        <v>420</v>
      </c>
      <c r="G64" s="1" t="s">
        <v>2610</v>
      </c>
      <c r="M64" s="1" t="s">
        <v>54</v>
      </c>
      <c r="N64" s="1" t="s">
        <v>1</v>
      </c>
      <c r="O64" s="23">
        <v>0.16</v>
      </c>
      <c r="P64" s="1" t="e">
        <f t="shared" si="5"/>
        <v>#REF!</v>
      </c>
      <c r="R64" s="1" t="str">
        <f>Table14[[#This Row],[Short Description]]</f>
        <v>Tesira EIOC-4 CK</v>
      </c>
      <c r="S64" s="1" t="s">
        <v>2612</v>
      </c>
      <c r="T64" s="12" t="s">
        <v>2600</v>
      </c>
      <c r="U64" s="1" t="s">
        <v>57</v>
      </c>
      <c r="V64" s="1" t="e">
        <f t="shared" si="6"/>
        <v>#REF!</v>
      </c>
      <c r="W64" s="1" t="e">
        <f t="shared" si="7"/>
        <v>#REF!</v>
      </c>
      <c r="X64" s="1" t="s">
        <v>2553</v>
      </c>
      <c r="AC64" s="31">
        <f>Table14[[#This Row],[US MSRP]]</f>
        <v>420</v>
      </c>
      <c r="AH64" s="1" t="e">
        <f t="shared" si="8"/>
        <v>#REF!</v>
      </c>
      <c r="AI64" s="1" t="e">
        <f t="shared" si="9"/>
        <v>#REF!</v>
      </c>
      <c r="AJ64" s="1" t="e">
        <f t="shared" si="10"/>
        <v>#REF!</v>
      </c>
      <c r="AK64" s="1" t="e">
        <f t="shared" si="11"/>
        <v>#REF!</v>
      </c>
      <c r="AL64" s="1" t="s">
        <v>54</v>
      </c>
      <c r="AM64" s="1" t="s">
        <v>61</v>
      </c>
      <c r="AN64" s="30" t="e">
        <f t="shared" si="3"/>
        <v>#REF!</v>
      </c>
      <c r="AO64" s="1" t="str">
        <f>Table14[[#This Row],[Manufacturer''s Category]]</f>
        <v>Tesira</v>
      </c>
      <c r="AQ64" s="1" t="e">
        <f t="shared" si="12"/>
        <v>#REF!</v>
      </c>
    </row>
    <row r="65" spans="1:43" ht="42" customHeight="1" x14ac:dyDescent="0.3">
      <c r="A65" s="1" t="e">
        <f t="shared" si="4"/>
        <v>#REF!</v>
      </c>
      <c r="B65" s="5" t="e">
        <f t="shared" si="13"/>
        <v>#REF!</v>
      </c>
      <c r="C65" s="39">
        <v>901.03129999999999</v>
      </c>
      <c r="D65" s="40" t="s">
        <v>2614</v>
      </c>
      <c r="E65" s="1" t="s">
        <v>53</v>
      </c>
      <c r="F65" s="6">
        <v>398</v>
      </c>
      <c r="G65" s="1" t="s">
        <v>2613</v>
      </c>
      <c r="M65" s="1" t="s">
        <v>54</v>
      </c>
      <c r="N65" s="1" t="s">
        <v>1</v>
      </c>
      <c r="O65" s="23">
        <v>0.16</v>
      </c>
      <c r="P65" s="1" t="e">
        <f t="shared" si="5"/>
        <v>#REF!</v>
      </c>
      <c r="R65" s="1" t="str">
        <f>Table14[[#This Row],[Short Description]]</f>
        <v>Tesira EOC-4</v>
      </c>
      <c r="S65" s="1" t="s">
        <v>2615</v>
      </c>
      <c r="T65" s="12" t="s">
        <v>2596</v>
      </c>
      <c r="U65" s="1" t="s">
        <v>57</v>
      </c>
      <c r="V65" s="1" t="e">
        <f t="shared" si="6"/>
        <v>#REF!</v>
      </c>
      <c r="W65" s="1" t="e">
        <f t="shared" si="7"/>
        <v>#REF!</v>
      </c>
      <c r="X65" s="1" t="s">
        <v>2553</v>
      </c>
      <c r="AC65" s="31">
        <f>Table14[[#This Row],[US MSRP]]</f>
        <v>398</v>
      </c>
      <c r="AH65" s="1" t="e">
        <f t="shared" si="8"/>
        <v>#REF!</v>
      </c>
      <c r="AI65" s="1" t="e">
        <f t="shared" si="9"/>
        <v>#REF!</v>
      </c>
      <c r="AJ65" s="1" t="e">
        <f t="shared" si="10"/>
        <v>#REF!</v>
      </c>
      <c r="AK65" s="1" t="e">
        <f t="shared" si="11"/>
        <v>#REF!</v>
      </c>
      <c r="AL65" s="1" t="s">
        <v>54</v>
      </c>
      <c r="AM65" s="1" t="s">
        <v>61</v>
      </c>
      <c r="AN65" s="30" t="e">
        <f t="shared" si="3"/>
        <v>#REF!</v>
      </c>
      <c r="AO65" s="1" t="str">
        <f>Table14[[#This Row],[Manufacturer''s Category]]</f>
        <v>Tesira</v>
      </c>
      <c r="AQ65" s="1" t="e">
        <f t="shared" si="12"/>
        <v>#REF!</v>
      </c>
    </row>
    <row r="66" spans="1:43" ht="42" customHeight="1" x14ac:dyDescent="0.3">
      <c r="A66" s="1" t="e">
        <f t="shared" si="4"/>
        <v>#REF!</v>
      </c>
      <c r="B66" s="5" t="e">
        <f t="shared" si="13"/>
        <v>#REF!</v>
      </c>
      <c r="C66" s="39" t="s">
        <v>4430</v>
      </c>
      <c r="D66" s="40" t="s">
        <v>2617</v>
      </c>
      <c r="E66" s="1" t="s">
        <v>53</v>
      </c>
      <c r="F66" s="6">
        <v>398</v>
      </c>
      <c r="G66" s="1" t="s">
        <v>2616</v>
      </c>
      <c r="M66" s="1" t="s">
        <v>54</v>
      </c>
      <c r="N66" s="1" t="s">
        <v>1</v>
      </c>
      <c r="O66" s="23">
        <v>0.16</v>
      </c>
      <c r="P66" s="1" t="e">
        <f t="shared" si="5"/>
        <v>#REF!</v>
      </c>
      <c r="R66" s="1" t="str">
        <f>Table14[[#This Row],[Short Description]]</f>
        <v>Tesira EOC-4 CK</v>
      </c>
      <c r="S66" s="1" t="s">
        <v>2618</v>
      </c>
      <c r="T66" s="1" t="s">
        <v>2600</v>
      </c>
      <c r="U66" s="1" t="s">
        <v>57</v>
      </c>
      <c r="V66" s="1" t="e">
        <f t="shared" si="6"/>
        <v>#REF!</v>
      </c>
      <c r="W66" s="1" t="e">
        <f t="shared" si="7"/>
        <v>#REF!</v>
      </c>
      <c r="X66" s="1" t="s">
        <v>2553</v>
      </c>
      <c r="AC66" s="31">
        <f>Table14[[#This Row],[US MSRP]]</f>
        <v>398</v>
      </c>
      <c r="AH66" s="1" t="e">
        <f t="shared" si="8"/>
        <v>#REF!</v>
      </c>
      <c r="AI66" s="1" t="e">
        <f t="shared" si="9"/>
        <v>#REF!</v>
      </c>
      <c r="AJ66" s="1" t="e">
        <f t="shared" si="10"/>
        <v>#REF!</v>
      </c>
      <c r="AK66" s="1" t="e">
        <f t="shared" si="11"/>
        <v>#REF!</v>
      </c>
      <c r="AL66" s="1" t="s">
        <v>54</v>
      </c>
      <c r="AM66" s="1" t="s">
        <v>61</v>
      </c>
      <c r="AN66" s="30" t="e">
        <f t="shared" si="3"/>
        <v>#REF!</v>
      </c>
      <c r="AO66" s="1" t="str">
        <f>Table14[[#This Row],[Manufacturer''s Category]]</f>
        <v>Tesira</v>
      </c>
      <c r="AQ66" s="1" t="e">
        <f t="shared" si="12"/>
        <v>#REF!</v>
      </c>
    </row>
    <row r="67" spans="1:43" ht="42" customHeight="1" x14ac:dyDescent="0.3">
      <c r="A67" s="1" t="e">
        <f t="shared" si="4"/>
        <v>#REF!</v>
      </c>
      <c r="B67" s="5" t="e">
        <f t="shared" si="13"/>
        <v>#REF!</v>
      </c>
      <c r="C67" s="39" t="s">
        <v>4431</v>
      </c>
      <c r="D67" s="40" t="s">
        <v>2620</v>
      </c>
      <c r="E67" s="1" t="s">
        <v>53</v>
      </c>
      <c r="F67" s="6">
        <v>2200</v>
      </c>
      <c r="G67" s="1" t="s">
        <v>2619</v>
      </c>
      <c r="M67" s="1" t="s">
        <v>54</v>
      </c>
      <c r="N67" s="1" t="s">
        <v>1</v>
      </c>
      <c r="O67" s="23">
        <v>1.72</v>
      </c>
      <c r="P67" s="1" t="e">
        <f t="shared" si="5"/>
        <v>#REF!</v>
      </c>
      <c r="R67" s="1" t="str">
        <f>Table14[[#This Row],[Short Description]]</f>
        <v>Tesira EX-AEC</v>
      </c>
      <c r="S67" s="1" t="s">
        <v>2621</v>
      </c>
      <c r="T67" s="1" t="s">
        <v>2622</v>
      </c>
      <c r="U67" s="1" t="s">
        <v>57</v>
      </c>
      <c r="V67" s="1" t="e">
        <f t="shared" si="6"/>
        <v>#REF!</v>
      </c>
      <c r="W67" s="1" t="e">
        <f t="shared" si="7"/>
        <v>#REF!</v>
      </c>
      <c r="X67" s="1" t="s">
        <v>2553</v>
      </c>
      <c r="AA67" s="1" t="s">
        <v>59</v>
      </c>
      <c r="AB67" s="1" t="s">
        <v>60</v>
      </c>
      <c r="AC67" s="31">
        <f>Table14[[#This Row],[US MSRP]]</f>
        <v>2200</v>
      </c>
      <c r="AH67" s="1" t="e">
        <f t="shared" si="8"/>
        <v>#REF!</v>
      </c>
      <c r="AI67" s="1" t="e">
        <f t="shared" si="9"/>
        <v>#REF!</v>
      </c>
      <c r="AJ67" s="1" t="e">
        <f t="shared" si="10"/>
        <v>#REF!</v>
      </c>
      <c r="AK67" s="1" t="e">
        <f t="shared" si="11"/>
        <v>#REF!</v>
      </c>
      <c r="AL67" s="1" t="s">
        <v>54</v>
      </c>
      <c r="AM67" s="1" t="s">
        <v>61</v>
      </c>
      <c r="AN67" s="30" t="e">
        <f t="shared" si="3"/>
        <v>#REF!</v>
      </c>
      <c r="AO67" s="1" t="str">
        <f>Table14[[#This Row],[Manufacturer''s Category]]</f>
        <v>Tesira</v>
      </c>
      <c r="AQ67" s="1" t="e">
        <f t="shared" si="12"/>
        <v>#REF!</v>
      </c>
    </row>
    <row r="68" spans="1:43" ht="42" customHeight="1" x14ac:dyDescent="0.3">
      <c r="A68" s="1" t="e">
        <f t="shared" si="4"/>
        <v>#REF!</v>
      </c>
      <c r="B68" s="5" t="e">
        <f t="shared" si="13"/>
        <v>#REF!</v>
      </c>
      <c r="C68" s="39" t="s">
        <v>4432</v>
      </c>
      <c r="D68" s="40" t="s">
        <v>2624</v>
      </c>
      <c r="E68" s="1" t="s">
        <v>53</v>
      </c>
      <c r="F68" s="6">
        <v>1706</v>
      </c>
      <c r="G68" s="1" t="s">
        <v>2623</v>
      </c>
      <c r="M68" s="1" t="s">
        <v>54</v>
      </c>
      <c r="N68" s="1" t="s">
        <v>1</v>
      </c>
      <c r="O68" s="23">
        <v>1.72</v>
      </c>
      <c r="P68" s="1" t="e">
        <f t="shared" si="5"/>
        <v>#REF!</v>
      </c>
      <c r="R68" s="1" t="str">
        <f>Table14[[#This Row],[Short Description]]</f>
        <v>Tesira EX-IN</v>
      </c>
      <c r="S68" s="1" t="s">
        <v>2625</v>
      </c>
      <c r="T68" s="1" t="s">
        <v>2622</v>
      </c>
      <c r="U68" s="1" t="s">
        <v>57</v>
      </c>
      <c r="V68" s="1" t="e">
        <f t="shared" si="6"/>
        <v>#REF!</v>
      </c>
      <c r="W68" s="1" t="e">
        <f t="shared" si="7"/>
        <v>#REF!</v>
      </c>
      <c r="X68" s="1" t="s">
        <v>2553</v>
      </c>
      <c r="AA68" s="1" t="s">
        <v>59</v>
      </c>
      <c r="AB68" s="1" t="s">
        <v>60</v>
      </c>
      <c r="AC68" s="31">
        <f>Table14[[#This Row],[US MSRP]]</f>
        <v>1706</v>
      </c>
      <c r="AH68" s="1" t="e">
        <f t="shared" si="8"/>
        <v>#REF!</v>
      </c>
      <c r="AI68" s="1" t="e">
        <f t="shared" si="9"/>
        <v>#REF!</v>
      </c>
      <c r="AJ68" s="1" t="e">
        <f t="shared" si="10"/>
        <v>#REF!</v>
      </c>
      <c r="AK68" s="1" t="e">
        <f t="shared" si="11"/>
        <v>#REF!</v>
      </c>
      <c r="AL68" s="1" t="s">
        <v>54</v>
      </c>
      <c r="AM68" s="1" t="s">
        <v>61</v>
      </c>
      <c r="AN68" s="30" t="e">
        <f t="shared" ref="AN68:AN99" si="14">URL</f>
        <v>#REF!</v>
      </c>
      <c r="AO68" s="1" t="str">
        <f>Table14[[#This Row],[Manufacturer''s Category]]</f>
        <v>Tesira</v>
      </c>
      <c r="AQ68" s="1" t="e">
        <f t="shared" si="12"/>
        <v>#REF!</v>
      </c>
    </row>
    <row r="69" spans="1:43" ht="42" customHeight="1" x14ac:dyDescent="0.3">
      <c r="A69" s="1" t="e">
        <f t="shared" si="4"/>
        <v>#REF!</v>
      </c>
      <c r="B69" s="5" t="e">
        <f t="shared" si="13"/>
        <v>#REF!</v>
      </c>
      <c r="C69" s="39" t="s">
        <v>4433</v>
      </c>
      <c r="D69" s="40" t="s">
        <v>2627</v>
      </c>
      <c r="E69" s="1" t="s">
        <v>53</v>
      </c>
      <c r="F69" s="6">
        <v>1706</v>
      </c>
      <c r="G69" s="1" t="s">
        <v>2626</v>
      </c>
      <c r="M69" s="1" t="s">
        <v>54</v>
      </c>
      <c r="N69" s="1" t="s">
        <v>1</v>
      </c>
      <c r="O69" s="23">
        <v>1.72</v>
      </c>
      <c r="P69" s="1" t="e">
        <f t="shared" si="5"/>
        <v>#REF!</v>
      </c>
      <c r="R69" s="1" t="str">
        <f>Table14[[#This Row],[Short Description]]</f>
        <v>Tesira EX-IO</v>
      </c>
      <c r="S69" s="1" t="s">
        <v>2628</v>
      </c>
      <c r="T69" s="1" t="s">
        <v>2622</v>
      </c>
      <c r="U69" s="1" t="s">
        <v>57</v>
      </c>
      <c r="V69" s="1" t="e">
        <f t="shared" si="6"/>
        <v>#REF!</v>
      </c>
      <c r="W69" s="1" t="e">
        <f t="shared" si="7"/>
        <v>#REF!</v>
      </c>
      <c r="X69" s="1" t="s">
        <v>2553</v>
      </c>
      <c r="AA69" s="1" t="s">
        <v>59</v>
      </c>
      <c r="AB69" s="1" t="s">
        <v>60</v>
      </c>
      <c r="AC69" s="31">
        <f>Table14[[#This Row],[US MSRP]]</f>
        <v>1706</v>
      </c>
      <c r="AH69" s="1" t="e">
        <f t="shared" si="8"/>
        <v>#REF!</v>
      </c>
      <c r="AI69" s="1" t="e">
        <f t="shared" si="9"/>
        <v>#REF!</v>
      </c>
      <c r="AJ69" s="1" t="e">
        <f t="shared" si="10"/>
        <v>#REF!</v>
      </c>
      <c r="AK69" s="1" t="e">
        <f t="shared" si="11"/>
        <v>#REF!</v>
      </c>
      <c r="AL69" s="1" t="s">
        <v>54</v>
      </c>
      <c r="AM69" s="1" t="s">
        <v>61</v>
      </c>
      <c r="AN69" s="30" t="e">
        <f t="shared" si="14"/>
        <v>#REF!</v>
      </c>
      <c r="AO69" s="1" t="str">
        <f>Table14[[#This Row],[Manufacturer''s Category]]</f>
        <v>Tesira</v>
      </c>
      <c r="AQ69" s="1" t="e">
        <f t="shared" si="12"/>
        <v>#REF!</v>
      </c>
    </row>
    <row r="70" spans="1:43" ht="42" customHeight="1" x14ac:dyDescent="0.3">
      <c r="A70" s="1" t="e">
        <f t="shared" si="4"/>
        <v>#REF!</v>
      </c>
      <c r="B70" s="5" t="e">
        <f t="shared" si="13"/>
        <v>#REF!</v>
      </c>
      <c r="C70" s="39" t="s">
        <v>4434</v>
      </c>
      <c r="D70" s="40" t="s">
        <v>2630</v>
      </c>
      <c r="E70" s="1" t="s">
        <v>53</v>
      </c>
      <c r="F70" s="6">
        <v>772</v>
      </c>
      <c r="G70" s="1" t="s">
        <v>2629</v>
      </c>
      <c r="M70" s="1" t="s">
        <v>54</v>
      </c>
      <c r="N70" s="1" t="s">
        <v>1</v>
      </c>
      <c r="O70" s="23">
        <v>1.59</v>
      </c>
      <c r="P70" s="1" t="e">
        <f t="shared" si="5"/>
        <v>#REF!</v>
      </c>
      <c r="R70" s="1" t="str">
        <f>Table14[[#This Row],[Short Description]]</f>
        <v>Tesira EX-LOGIC</v>
      </c>
      <c r="S70" s="1" t="s">
        <v>2631</v>
      </c>
      <c r="T70" s="1" t="s">
        <v>2622</v>
      </c>
      <c r="U70" s="1" t="s">
        <v>57</v>
      </c>
      <c r="V70" s="1" t="e">
        <f t="shared" si="6"/>
        <v>#REF!</v>
      </c>
      <c r="W70" s="1" t="e">
        <f t="shared" si="7"/>
        <v>#REF!</v>
      </c>
      <c r="X70" s="1" t="s">
        <v>2553</v>
      </c>
      <c r="AA70" s="1" t="s">
        <v>59</v>
      </c>
      <c r="AB70" s="1" t="s">
        <v>60</v>
      </c>
      <c r="AC70" s="31">
        <f>Table14[[#This Row],[US MSRP]]</f>
        <v>772</v>
      </c>
      <c r="AH70" s="1" t="e">
        <f t="shared" si="8"/>
        <v>#REF!</v>
      </c>
      <c r="AI70" s="1" t="e">
        <f t="shared" si="9"/>
        <v>#REF!</v>
      </c>
      <c r="AJ70" s="1" t="e">
        <f t="shared" si="10"/>
        <v>#REF!</v>
      </c>
      <c r="AK70" s="1" t="e">
        <f t="shared" si="11"/>
        <v>#REF!</v>
      </c>
      <c r="AL70" s="1" t="s">
        <v>54</v>
      </c>
      <c r="AM70" s="1" t="s">
        <v>61</v>
      </c>
      <c r="AN70" s="30" t="e">
        <f t="shared" si="14"/>
        <v>#REF!</v>
      </c>
      <c r="AO70" s="1" t="str">
        <f>Table14[[#This Row],[Manufacturer''s Category]]</f>
        <v>Tesira</v>
      </c>
      <c r="AQ70" s="1" t="e">
        <f t="shared" si="12"/>
        <v>#REF!</v>
      </c>
    </row>
    <row r="71" spans="1:43" ht="42" customHeight="1" x14ac:dyDescent="0.3">
      <c r="A71" s="1" t="e">
        <f t="shared" si="4"/>
        <v>#REF!</v>
      </c>
      <c r="B71" s="5" t="e">
        <f t="shared" si="13"/>
        <v>#REF!</v>
      </c>
      <c r="C71" s="39" t="s">
        <v>4435</v>
      </c>
      <c r="D71" s="40" t="s">
        <v>2633</v>
      </c>
      <c r="E71" s="1" t="s">
        <v>53</v>
      </c>
      <c r="F71" s="6">
        <v>2310</v>
      </c>
      <c r="G71" s="1" t="s">
        <v>2632</v>
      </c>
      <c r="M71" s="1" t="s">
        <v>54</v>
      </c>
      <c r="N71" s="1" t="s">
        <v>1</v>
      </c>
      <c r="O71" s="23">
        <v>5.03</v>
      </c>
      <c r="P71" s="1" t="e">
        <f t="shared" si="5"/>
        <v>#REF!</v>
      </c>
      <c r="R71" s="1" t="str">
        <f>Table14[[#This Row],[Short Description]]</f>
        <v>Tesira EX-MOD</v>
      </c>
      <c r="S71" s="1" t="s">
        <v>2634</v>
      </c>
      <c r="T71" s="1" t="s">
        <v>2622</v>
      </c>
      <c r="U71" s="1" t="s">
        <v>57</v>
      </c>
      <c r="V71" s="1" t="e">
        <f t="shared" si="6"/>
        <v>#REF!</v>
      </c>
      <c r="W71" s="1" t="e">
        <f t="shared" si="7"/>
        <v>#REF!</v>
      </c>
      <c r="X71" s="1" t="s">
        <v>2553</v>
      </c>
      <c r="AA71" s="1" t="s">
        <v>59</v>
      </c>
      <c r="AB71" s="1" t="s">
        <v>60</v>
      </c>
      <c r="AC71" s="31">
        <f>Table14[[#This Row],[US MSRP]]</f>
        <v>2310</v>
      </c>
      <c r="AH71" s="1" t="e">
        <f t="shared" si="8"/>
        <v>#REF!</v>
      </c>
      <c r="AI71" s="1" t="e">
        <f t="shared" si="9"/>
        <v>#REF!</v>
      </c>
      <c r="AJ71" s="1" t="e">
        <f t="shared" si="10"/>
        <v>#REF!</v>
      </c>
      <c r="AK71" s="1" t="e">
        <f t="shared" si="11"/>
        <v>#REF!</v>
      </c>
      <c r="AL71" s="1" t="s">
        <v>54</v>
      </c>
      <c r="AM71" s="1" t="s">
        <v>61</v>
      </c>
      <c r="AN71" s="30" t="e">
        <f t="shared" si="14"/>
        <v>#REF!</v>
      </c>
      <c r="AO71" s="1" t="str">
        <f>Table14[[#This Row],[Manufacturer''s Category]]</f>
        <v>Tesira</v>
      </c>
      <c r="AQ71" s="1" t="e">
        <f t="shared" si="12"/>
        <v>#REF!</v>
      </c>
    </row>
    <row r="72" spans="1:43" ht="42" customHeight="1" x14ac:dyDescent="0.3">
      <c r="A72" s="1" t="e">
        <f t="shared" si="4"/>
        <v>#REF!</v>
      </c>
      <c r="B72" s="5" t="e">
        <f t="shared" si="13"/>
        <v>#REF!</v>
      </c>
      <c r="C72" s="39" t="s">
        <v>4436</v>
      </c>
      <c r="D72" s="40" t="s">
        <v>2636</v>
      </c>
      <c r="E72" s="1" t="s">
        <v>53</v>
      </c>
      <c r="F72" s="6">
        <v>1706</v>
      </c>
      <c r="G72" s="1" t="s">
        <v>2635</v>
      </c>
      <c r="M72" s="1" t="s">
        <v>54</v>
      </c>
      <c r="N72" s="1" t="s">
        <v>1</v>
      </c>
      <c r="O72" s="23">
        <v>1.72</v>
      </c>
      <c r="P72" s="1" t="e">
        <f t="shared" si="5"/>
        <v>#REF!</v>
      </c>
      <c r="R72" s="1" t="str">
        <f>Table14[[#This Row],[Short Description]]</f>
        <v>Tesira EX-OUT</v>
      </c>
      <c r="S72" s="1" t="s">
        <v>2637</v>
      </c>
      <c r="T72" s="1" t="s">
        <v>2622</v>
      </c>
      <c r="U72" s="1" t="s">
        <v>57</v>
      </c>
      <c r="V72" s="1" t="e">
        <f t="shared" si="6"/>
        <v>#REF!</v>
      </c>
      <c r="W72" s="1" t="e">
        <f t="shared" si="7"/>
        <v>#REF!</v>
      </c>
      <c r="X72" s="1" t="s">
        <v>2553</v>
      </c>
      <c r="AA72" s="1" t="s">
        <v>59</v>
      </c>
      <c r="AB72" s="1" t="s">
        <v>60</v>
      </c>
      <c r="AC72" s="31">
        <f>Table14[[#This Row],[US MSRP]]</f>
        <v>1706</v>
      </c>
      <c r="AH72" s="1" t="e">
        <f t="shared" si="8"/>
        <v>#REF!</v>
      </c>
      <c r="AI72" s="1" t="e">
        <f t="shared" si="9"/>
        <v>#REF!</v>
      </c>
      <c r="AJ72" s="1" t="e">
        <f t="shared" si="10"/>
        <v>#REF!</v>
      </c>
      <c r="AK72" s="1" t="e">
        <f t="shared" si="11"/>
        <v>#REF!</v>
      </c>
      <c r="AL72" s="1" t="s">
        <v>54</v>
      </c>
      <c r="AM72" s="1" t="s">
        <v>61</v>
      </c>
      <c r="AN72" s="30" t="e">
        <f t="shared" si="14"/>
        <v>#REF!</v>
      </c>
      <c r="AO72" s="1" t="str">
        <f>Table14[[#This Row],[Manufacturer''s Category]]</f>
        <v>Tesira</v>
      </c>
      <c r="AQ72" s="1" t="e">
        <f t="shared" si="12"/>
        <v>#REF!</v>
      </c>
    </row>
    <row r="73" spans="1:43" ht="42" customHeight="1" x14ac:dyDescent="0.3">
      <c r="A73" s="1" t="e">
        <f t="shared" ref="A73:A104" si="15">Company</f>
        <v>#REF!</v>
      </c>
      <c r="B73" s="5" t="e">
        <f t="shared" si="13"/>
        <v>#REF!</v>
      </c>
      <c r="C73" s="43" t="s">
        <v>4437</v>
      </c>
      <c r="D73" s="40" t="s">
        <v>2639</v>
      </c>
      <c r="E73" s="1" t="s">
        <v>53</v>
      </c>
      <c r="F73" s="6">
        <v>1000</v>
      </c>
      <c r="G73" s="1" t="s">
        <v>2638</v>
      </c>
      <c r="M73" s="1" t="s">
        <v>54</v>
      </c>
      <c r="N73" s="1" t="s">
        <v>1</v>
      </c>
      <c r="O73" s="23">
        <v>0.1</v>
      </c>
      <c r="P73" s="1" t="e">
        <f t="shared" si="5"/>
        <v>#REF!</v>
      </c>
      <c r="R73" s="1" t="str">
        <f>Table14[[#This Row],[Short Description]]</f>
        <v>Tesira EX-UBT</v>
      </c>
      <c r="S73" s="1" t="s">
        <v>2640</v>
      </c>
      <c r="T73" s="1" t="s">
        <v>2622</v>
      </c>
      <c r="U73" s="1" t="s">
        <v>57</v>
      </c>
      <c r="V73" s="1" t="e">
        <f t="shared" si="6"/>
        <v>#REF!</v>
      </c>
      <c r="W73" s="1" t="e">
        <f t="shared" si="7"/>
        <v>#REF!</v>
      </c>
      <c r="X73" s="1" t="s">
        <v>2553</v>
      </c>
      <c r="AA73" s="1" t="s">
        <v>59</v>
      </c>
      <c r="AB73" s="1" t="s">
        <v>60</v>
      </c>
      <c r="AC73" s="31">
        <f>Table14[[#This Row],[US MSRP]]</f>
        <v>1000</v>
      </c>
      <c r="AH73" s="1" t="e">
        <f t="shared" si="8"/>
        <v>#REF!</v>
      </c>
      <c r="AI73" s="1" t="e">
        <f t="shared" si="9"/>
        <v>#REF!</v>
      </c>
      <c r="AJ73" s="1" t="e">
        <f t="shared" si="10"/>
        <v>#REF!</v>
      </c>
      <c r="AK73" s="1" t="e">
        <f t="shared" si="11"/>
        <v>#REF!</v>
      </c>
      <c r="AL73" s="1" t="s">
        <v>54</v>
      </c>
      <c r="AM73" s="1" t="s">
        <v>61</v>
      </c>
      <c r="AN73" s="30" t="e">
        <f t="shared" si="14"/>
        <v>#REF!</v>
      </c>
      <c r="AO73" s="1" t="str">
        <f>Table14[[#This Row],[Manufacturer''s Category]]</f>
        <v>Tesira</v>
      </c>
      <c r="AQ73" s="1" t="e">
        <f t="shared" si="12"/>
        <v>#REF!</v>
      </c>
    </row>
    <row r="74" spans="1:43" ht="42" customHeight="1" x14ac:dyDescent="0.3">
      <c r="A74" s="1" t="e">
        <f t="shared" si="15"/>
        <v>#REF!</v>
      </c>
      <c r="B74" s="5" t="e">
        <f t="shared" si="13"/>
        <v>#REF!</v>
      </c>
      <c r="C74" s="39" t="s">
        <v>4438</v>
      </c>
      <c r="D74" s="40" t="s">
        <v>3278</v>
      </c>
      <c r="E74" s="1" t="s">
        <v>53</v>
      </c>
      <c r="F74" s="6">
        <v>780</v>
      </c>
      <c r="G74" s="1" t="s">
        <v>3303</v>
      </c>
      <c r="I74" s="1" t="s">
        <v>3110</v>
      </c>
      <c r="J74" s="1" t="s">
        <v>3110</v>
      </c>
      <c r="K74" s="1" t="s">
        <v>3110</v>
      </c>
      <c r="L74" s="1" t="s">
        <v>3110</v>
      </c>
      <c r="M74" s="1" t="s">
        <v>3110</v>
      </c>
      <c r="N74" s="1" t="s">
        <v>1</v>
      </c>
      <c r="P74" s="1" t="s">
        <v>3110</v>
      </c>
      <c r="Q74" s="1" t="s">
        <v>3110</v>
      </c>
      <c r="R74" s="1" t="str">
        <f>Table14[[#This Row],[Short Description]]</f>
        <v>Tesira EX-USB</v>
      </c>
      <c r="S74" s="1" t="s">
        <v>3279</v>
      </c>
      <c r="T74" s="1" t="s">
        <v>3280</v>
      </c>
      <c r="U74" s="1" t="s">
        <v>54</v>
      </c>
      <c r="V74" s="1" t="s">
        <v>73</v>
      </c>
      <c r="W74" s="1" t="s">
        <v>4</v>
      </c>
      <c r="X74" s="1" t="s">
        <v>2553</v>
      </c>
      <c r="Y74" s="1" t="s">
        <v>3110</v>
      </c>
      <c r="Z74" s="1" t="s">
        <v>3110</v>
      </c>
      <c r="AA74" s="1" t="s">
        <v>3110</v>
      </c>
      <c r="AB74" s="1" t="s">
        <v>3110</v>
      </c>
      <c r="AC74" s="31">
        <v>780</v>
      </c>
      <c r="AD74" s="1" t="s">
        <v>3110</v>
      </c>
      <c r="AE74" s="1" t="s">
        <v>3110</v>
      </c>
      <c r="AF74" s="1" t="s">
        <v>3110</v>
      </c>
      <c r="AG74" s="1" t="s">
        <v>3110</v>
      </c>
      <c r="AH74" s="1" t="s">
        <v>5</v>
      </c>
      <c r="AI74" s="1" t="s">
        <v>6</v>
      </c>
      <c r="AJ74" s="1" t="s">
        <v>73</v>
      </c>
      <c r="AK74" s="1" t="s">
        <v>73</v>
      </c>
      <c r="AL74" s="1" t="s">
        <v>54</v>
      </c>
      <c r="AM74" s="1" t="s">
        <v>61</v>
      </c>
      <c r="AN74" s="30" t="e">
        <f t="shared" si="14"/>
        <v>#REF!</v>
      </c>
      <c r="AO74" s="1" t="s">
        <v>2553</v>
      </c>
      <c r="AP74" s="1" t="s">
        <v>3110</v>
      </c>
      <c r="AQ74" s="1">
        <v>4911</v>
      </c>
    </row>
    <row r="75" spans="1:43" ht="42" customHeight="1" x14ac:dyDescent="0.3">
      <c r="A75" s="1" t="e">
        <f t="shared" si="15"/>
        <v>#REF!</v>
      </c>
      <c r="B75" s="5" t="e">
        <f t="shared" si="13"/>
        <v>#REF!</v>
      </c>
      <c r="C75" s="39" t="s">
        <v>4439</v>
      </c>
      <c r="D75" s="40" t="s">
        <v>2642</v>
      </c>
      <c r="E75" s="1" t="s">
        <v>53</v>
      </c>
      <c r="F75" s="6">
        <v>1024</v>
      </c>
      <c r="G75" s="1" t="s">
        <v>2641</v>
      </c>
      <c r="M75" s="1" t="s">
        <v>54</v>
      </c>
      <c r="N75" s="1" t="s">
        <v>1</v>
      </c>
      <c r="O75" s="23">
        <v>0.5</v>
      </c>
      <c r="P75" s="1" t="e">
        <f t="shared" ref="P75:P119" si="16">WeightUOM</f>
        <v>#REF!</v>
      </c>
      <c r="R75" s="1" t="str">
        <f>Table14[[#This Row],[Short Description]]</f>
        <v>Tesira HD-1</v>
      </c>
      <c r="S75" s="1" t="s">
        <v>2643</v>
      </c>
      <c r="T75" s="1" t="s">
        <v>2644</v>
      </c>
      <c r="U75" s="1" t="s">
        <v>57</v>
      </c>
      <c r="V75" s="1" t="e">
        <f t="shared" ref="V75:V119" si="17">NotForSale</f>
        <v>#REF!</v>
      </c>
      <c r="W75" s="1" t="e">
        <f t="shared" ref="W75:W119" si="18">ItemStatus</f>
        <v>#REF!</v>
      </c>
      <c r="X75" s="1" t="s">
        <v>2553</v>
      </c>
      <c r="AA75" s="1" t="s">
        <v>59</v>
      </c>
      <c r="AB75" s="1" t="s">
        <v>60</v>
      </c>
      <c r="AC75" s="31">
        <f>Table14[[#This Row],[US MSRP]]</f>
        <v>1024</v>
      </c>
      <c r="AH75" s="1" t="e">
        <f t="shared" ref="AH75:AH119" si="19">FOB</f>
        <v>#REF!</v>
      </c>
      <c r="AI75" s="1" t="e">
        <f t="shared" ref="AI75:AI119" si="20">Freight</f>
        <v>#REF!</v>
      </c>
      <c r="AJ75" s="1" t="e">
        <f t="shared" ref="AJ75:AJ119" si="21">DropShip</f>
        <v>#REF!</v>
      </c>
      <c r="AK75" s="1" t="e">
        <f t="shared" ref="AK75:AK119" si="22">EnergyStar</f>
        <v>#REF!</v>
      </c>
      <c r="AL75" s="1" t="s">
        <v>54</v>
      </c>
      <c r="AM75" s="1" t="s">
        <v>61</v>
      </c>
      <c r="AN75" s="30" t="e">
        <f t="shared" si="14"/>
        <v>#REF!</v>
      </c>
      <c r="AO75" s="1" t="str">
        <f>Table14[[#This Row],[Manufacturer''s Category]]</f>
        <v>Tesira</v>
      </c>
      <c r="AQ75" s="1" t="e">
        <f t="shared" ref="AQ75:AQ119" si="23">InfoComm_Number</f>
        <v>#REF!</v>
      </c>
    </row>
    <row r="76" spans="1:43" ht="42" customHeight="1" x14ac:dyDescent="0.3">
      <c r="A76" s="1" t="e">
        <f t="shared" si="15"/>
        <v>#REF!</v>
      </c>
      <c r="B76" s="5" t="e">
        <f t="shared" si="13"/>
        <v>#REF!</v>
      </c>
      <c r="C76" s="43" t="s">
        <v>4440</v>
      </c>
      <c r="D76" s="40" t="s">
        <v>2646</v>
      </c>
      <c r="E76" s="1" t="s">
        <v>53</v>
      </c>
      <c r="F76" s="6">
        <v>86</v>
      </c>
      <c r="G76" s="1" t="s">
        <v>2645</v>
      </c>
      <c r="M76" s="1" t="s">
        <v>73</v>
      </c>
      <c r="N76" s="1" t="s">
        <v>1</v>
      </c>
      <c r="O76" s="23">
        <v>0.28000000000000003</v>
      </c>
      <c r="P76" s="1" t="e">
        <f t="shared" si="16"/>
        <v>#REF!</v>
      </c>
      <c r="R76" s="1" t="str">
        <f>Table14[[#This Row],[Short Description]]</f>
        <v>Tesira RMK-1</v>
      </c>
      <c r="S76" s="1" t="s">
        <v>2647</v>
      </c>
      <c r="T76" s="1" t="s">
        <v>75</v>
      </c>
      <c r="U76" s="1" t="s">
        <v>3</v>
      </c>
      <c r="V76" s="1" t="e">
        <f t="shared" si="17"/>
        <v>#REF!</v>
      </c>
      <c r="W76" s="1" t="e">
        <f t="shared" si="18"/>
        <v>#REF!</v>
      </c>
      <c r="X76" s="1" t="s">
        <v>75</v>
      </c>
      <c r="AC76" s="31">
        <f>Table14[[#This Row],[US MSRP]]</f>
        <v>86</v>
      </c>
      <c r="AH76" s="1" t="e">
        <f t="shared" si="19"/>
        <v>#REF!</v>
      </c>
      <c r="AI76" s="1" t="e">
        <f t="shared" si="20"/>
        <v>#REF!</v>
      </c>
      <c r="AJ76" s="1" t="e">
        <f t="shared" si="21"/>
        <v>#REF!</v>
      </c>
      <c r="AK76" s="1" t="e">
        <f t="shared" si="22"/>
        <v>#REF!</v>
      </c>
      <c r="AL76" s="1" t="s">
        <v>54</v>
      </c>
      <c r="AM76" s="1" t="s">
        <v>61</v>
      </c>
      <c r="AN76" s="30" t="e">
        <f t="shared" si="14"/>
        <v>#REF!</v>
      </c>
      <c r="AO76" s="1" t="str">
        <f>Table14[[#This Row],[Manufacturer''s Category]]</f>
        <v>Mounts</v>
      </c>
      <c r="AQ76" s="1" t="e">
        <f t="shared" si="23"/>
        <v>#REF!</v>
      </c>
    </row>
    <row r="77" spans="1:43" ht="42" customHeight="1" x14ac:dyDescent="0.3">
      <c r="A77" s="1" t="e">
        <f t="shared" si="15"/>
        <v>#REF!</v>
      </c>
      <c r="B77" s="5" t="e">
        <f t="shared" si="13"/>
        <v>#REF!</v>
      </c>
      <c r="C77" s="43" t="s">
        <v>4441</v>
      </c>
      <c r="D77" s="40" t="s">
        <v>2649</v>
      </c>
      <c r="E77" s="1" t="s">
        <v>53</v>
      </c>
      <c r="F77" s="6">
        <v>150</v>
      </c>
      <c r="G77" s="1" t="s">
        <v>2648</v>
      </c>
      <c r="M77" s="1" t="s">
        <v>73</v>
      </c>
      <c r="N77" s="1" t="s">
        <v>1</v>
      </c>
      <c r="O77" s="23">
        <v>0.11</v>
      </c>
      <c r="P77" s="1" t="e">
        <f t="shared" si="16"/>
        <v>#REF!</v>
      </c>
      <c r="R77" s="1" t="str">
        <f>Table14[[#This Row],[Short Description]]</f>
        <v>Tesira RMK-2</v>
      </c>
      <c r="S77" s="1" t="s">
        <v>2650</v>
      </c>
      <c r="T77" s="1" t="s">
        <v>75</v>
      </c>
      <c r="U77" s="1" t="s">
        <v>3</v>
      </c>
      <c r="V77" s="1" t="e">
        <f t="shared" si="17"/>
        <v>#REF!</v>
      </c>
      <c r="W77" s="1" t="e">
        <f t="shared" si="18"/>
        <v>#REF!</v>
      </c>
      <c r="X77" s="1" t="s">
        <v>75</v>
      </c>
      <c r="AC77" s="31">
        <f>Table14[[#This Row],[US MSRP]]</f>
        <v>150</v>
      </c>
      <c r="AH77" s="1" t="e">
        <f t="shared" si="19"/>
        <v>#REF!</v>
      </c>
      <c r="AI77" s="1" t="e">
        <f t="shared" si="20"/>
        <v>#REF!</v>
      </c>
      <c r="AJ77" s="1" t="e">
        <f t="shared" si="21"/>
        <v>#REF!</v>
      </c>
      <c r="AK77" s="1" t="e">
        <f t="shared" si="22"/>
        <v>#REF!</v>
      </c>
      <c r="AL77" s="1" t="s">
        <v>54</v>
      </c>
      <c r="AM77" s="1" t="s">
        <v>61</v>
      </c>
      <c r="AN77" s="30" t="e">
        <f t="shared" si="14"/>
        <v>#REF!</v>
      </c>
      <c r="AO77" s="1" t="str">
        <f>Table14[[#This Row],[Manufacturer''s Category]]</f>
        <v>Mounts</v>
      </c>
      <c r="AQ77" s="1" t="e">
        <f t="shared" si="23"/>
        <v>#REF!</v>
      </c>
    </row>
    <row r="78" spans="1:43" ht="42" customHeight="1" x14ac:dyDescent="0.3">
      <c r="A78" s="1" t="e">
        <f t="shared" si="15"/>
        <v>#REF!</v>
      </c>
      <c r="B78" s="5" t="e">
        <f t="shared" si="13"/>
        <v>#REF!</v>
      </c>
      <c r="C78" s="39">
        <v>901.03539999999998</v>
      </c>
      <c r="D78" s="40" t="s">
        <v>2652</v>
      </c>
      <c r="E78" s="1" t="s">
        <v>53</v>
      </c>
      <c r="F78" s="6">
        <v>904</v>
      </c>
      <c r="G78" s="1" t="s">
        <v>2651</v>
      </c>
      <c r="M78" s="1" t="s">
        <v>54</v>
      </c>
      <c r="N78" s="1" t="s">
        <v>1</v>
      </c>
      <c r="O78" s="23">
        <v>0.2</v>
      </c>
      <c r="P78" s="1" t="e">
        <f t="shared" si="16"/>
        <v>#REF!</v>
      </c>
      <c r="R78" s="1" t="str">
        <f>Table14[[#This Row],[Short Description]]</f>
        <v>Tesira SAC-4</v>
      </c>
      <c r="S78" s="1" t="s">
        <v>2653</v>
      </c>
      <c r="T78" s="1" t="s">
        <v>2576</v>
      </c>
      <c r="U78" s="1" t="s">
        <v>57</v>
      </c>
      <c r="V78" s="1" t="e">
        <f t="shared" si="17"/>
        <v>#REF!</v>
      </c>
      <c r="W78" s="1" t="e">
        <f t="shared" si="18"/>
        <v>#REF!</v>
      </c>
      <c r="X78" s="1" t="s">
        <v>2553</v>
      </c>
      <c r="AC78" s="31">
        <f>Table14[[#This Row],[US MSRP]]</f>
        <v>904</v>
      </c>
      <c r="AH78" s="1" t="e">
        <f t="shared" si="19"/>
        <v>#REF!</v>
      </c>
      <c r="AI78" s="1" t="e">
        <f t="shared" si="20"/>
        <v>#REF!</v>
      </c>
      <c r="AJ78" s="1" t="e">
        <f t="shared" si="21"/>
        <v>#REF!</v>
      </c>
      <c r="AK78" s="1" t="e">
        <f t="shared" si="22"/>
        <v>#REF!</v>
      </c>
      <c r="AL78" s="1" t="s">
        <v>54</v>
      </c>
      <c r="AM78" s="1" t="s">
        <v>61</v>
      </c>
      <c r="AN78" s="30" t="e">
        <f t="shared" si="14"/>
        <v>#REF!</v>
      </c>
      <c r="AO78" s="1" t="str">
        <f>Table14[[#This Row],[Manufacturer''s Category]]</f>
        <v>Tesira</v>
      </c>
      <c r="AQ78" s="1" t="e">
        <f t="shared" si="23"/>
        <v>#REF!</v>
      </c>
    </row>
    <row r="79" spans="1:43" ht="42" customHeight="1" x14ac:dyDescent="0.3">
      <c r="A79" s="1" t="e">
        <f t="shared" si="15"/>
        <v>#REF!</v>
      </c>
      <c r="B79" s="5" t="e">
        <f t="shared" si="13"/>
        <v>#REF!</v>
      </c>
      <c r="C79" s="39" t="s">
        <v>4442</v>
      </c>
      <c r="D79" s="40" t="s">
        <v>2655</v>
      </c>
      <c r="E79" s="1" t="s">
        <v>53</v>
      </c>
      <c r="F79" s="6">
        <v>904</v>
      </c>
      <c r="G79" s="1" t="s">
        <v>2654</v>
      </c>
      <c r="M79" s="1" t="s">
        <v>54</v>
      </c>
      <c r="N79" s="1" t="s">
        <v>1</v>
      </c>
      <c r="O79" s="23">
        <v>0.2</v>
      </c>
      <c r="P79" s="1" t="e">
        <f t="shared" si="16"/>
        <v>#REF!</v>
      </c>
      <c r="R79" s="1" t="str">
        <f>Table14[[#This Row],[Short Description]]</f>
        <v>Tesira SAC-4 CK</v>
      </c>
      <c r="S79" s="1" t="s">
        <v>2656</v>
      </c>
      <c r="T79" s="1" t="s">
        <v>2580</v>
      </c>
      <c r="U79" s="1" t="s">
        <v>57</v>
      </c>
      <c r="V79" s="1" t="e">
        <f t="shared" si="17"/>
        <v>#REF!</v>
      </c>
      <c r="W79" s="1" t="e">
        <f t="shared" si="18"/>
        <v>#REF!</v>
      </c>
      <c r="X79" s="1" t="s">
        <v>2553</v>
      </c>
      <c r="AC79" s="31">
        <f>Table14[[#This Row],[US MSRP]]</f>
        <v>904</v>
      </c>
      <c r="AH79" s="1" t="e">
        <f t="shared" si="19"/>
        <v>#REF!</v>
      </c>
      <c r="AI79" s="1" t="e">
        <f t="shared" si="20"/>
        <v>#REF!</v>
      </c>
      <c r="AJ79" s="1" t="e">
        <f t="shared" si="21"/>
        <v>#REF!</v>
      </c>
      <c r="AK79" s="1" t="e">
        <f t="shared" si="22"/>
        <v>#REF!</v>
      </c>
      <c r="AL79" s="1" t="s">
        <v>54</v>
      </c>
      <c r="AM79" s="1" t="s">
        <v>61</v>
      </c>
      <c r="AN79" s="30" t="e">
        <f t="shared" si="14"/>
        <v>#REF!</v>
      </c>
      <c r="AO79" s="1" t="str">
        <f>Table14[[#This Row],[Manufacturer''s Category]]</f>
        <v>Tesira</v>
      </c>
      <c r="AQ79" s="1" t="e">
        <f t="shared" si="23"/>
        <v>#REF!</v>
      </c>
    </row>
    <row r="80" spans="1:43" ht="42" customHeight="1" x14ac:dyDescent="0.3">
      <c r="A80" s="1" t="e">
        <f t="shared" si="15"/>
        <v>#REF!</v>
      </c>
      <c r="B80" s="5" t="e">
        <f t="shared" si="13"/>
        <v>#REF!</v>
      </c>
      <c r="C80" s="39">
        <v>901.0317</v>
      </c>
      <c r="D80" s="40" t="s">
        <v>2658</v>
      </c>
      <c r="E80" s="1" t="s">
        <v>53</v>
      </c>
      <c r="F80" s="6">
        <v>1034</v>
      </c>
      <c r="G80" s="1" t="s">
        <v>2657</v>
      </c>
      <c r="M80" s="1" t="s">
        <v>54</v>
      </c>
      <c r="N80" s="1" t="s">
        <v>1</v>
      </c>
      <c r="O80" s="23">
        <v>0.14000000000000001</v>
      </c>
      <c r="P80" s="1" t="e">
        <f t="shared" si="16"/>
        <v>#REF!</v>
      </c>
      <c r="R80" s="1" t="str">
        <f>Table14[[#This Row],[Short Description]]</f>
        <v>Tesira SCM-1</v>
      </c>
      <c r="S80" s="1" t="s">
        <v>2659</v>
      </c>
      <c r="T80" s="1" t="s">
        <v>2576</v>
      </c>
      <c r="U80" s="1" t="s">
        <v>57</v>
      </c>
      <c r="V80" s="1" t="e">
        <f t="shared" si="17"/>
        <v>#REF!</v>
      </c>
      <c r="W80" s="1" t="e">
        <f t="shared" si="18"/>
        <v>#REF!</v>
      </c>
      <c r="X80" s="1" t="s">
        <v>2553</v>
      </c>
      <c r="AC80" s="31">
        <f>Table14[[#This Row],[US MSRP]]</f>
        <v>1034</v>
      </c>
      <c r="AH80" s="1" t="e">
        <f t="shared" si="19"/>
        <v>#REF!</v>
      </c>
      <c r="AI80" s="1" t="e">
        <f t="shared" si="20"/>
        <v>#REF!</v>
      </c>
      <c r="AJ80" s="1" t="e">
        <f t="shared" si="21"/>
        <v>#REF!</v>
      </c>
      <c r="AK80" s="1" t="e">
        <f t="shared" si="22"/>
        <v>#REF!</v>
      </c>
      <c r="AL80" s="1" t="s">
        <v>54</v>
      </c>
      <c r="AM80" s="1" t="s">
        <v>61</v>
      </c>
      <c r="AN80" s="30" t="e">
        <f t="shared" si="14"/>
        <v>#REF!</v>
      </c>
      <c r="AO80" s="1" t="str">
        <f>Table14[[#This Row],[Manufacturer''s Category]]</f>
        <v>Tesira</v>
      </c>
      <c r="AQ80" s="1" t="e">
        <f t="shared" si="23"/>
        <v>#REF!</v>
      </c>
    </row>
    <row r="81" spans="1:43" ht="42" customHeight="1" x14ac:dyDescent="0.3">
      <c r="A81" s="1" t="e">
        <f t="shared" si="15"/>
        <v>#REF!</v>
      </c>
      <c r="B81" s="5" t="e">
        <f t="shared" si="13"/>
        <v>#REF!</v>
      </c>
      <c r="C81" s="39" t="s">
        <v>4443</v>
      </c>
      <c r="D81" s="40" t="s">
        <v>2661</v>
      </c>
      <c r="E81" s="1" t="s">
        <v>53</v>
      </c>
      <c r="F81" s="6">
        <v>1034</v>
      </c>
      <c r="G81" s="1" t="s">
        <v>2660</v>
      </c>
      <c r="M81" s="1" t="s">
        <v>54</v>
      </c>
      <c r="N81" s="1" t="s">
        <v>1</v>
      </c>
      <c r="O81" s="23">
        <v>0.14000000000000001</v>
      </c>
      <c r="P81" s="1" t="e">
        <f t="shared" si="16"/>
        <v>#REF!</v>
      </c>
      <c r="R81" s="1" t="str">
        <f>Table14[[#This Row],[Short Description]]</f>
        <v>Tesira SCM-1 CK</v>
      </c>
      <c r="S81" s="1" t="s">
        <v>2662</v>
      </c>
      <c r="T81" s="1" t="s">
        <v>2580</v>
      </c>
      <c r="U81" s="1" t="s">
        <v>57</v>
      </c>
      <c r="V81" s="1" t="e">
        <f t="shared" si="17"/>
        <v>#REF!</v>
      </c>
      <c r="W81" s="1" t="e">
        <f t="shared" si="18"/>
        <v>#REF!</v>
      </c>
      <c r="X81" s="1" t="s">
        <v>2553</v>
      </c>
      <c r="AC81" s="31">
        <f>Table14[[#This Row],[US MSRP]]</f>
        <v>1034</v>
      </c>
      <c r="AH81" s="1" t="e">
        <f t="shared" si="19"/>
        <v>#REF!</v>
      </c>
      <c r="AI81" s="1" t="e">
        <f t="shared" si="20"/>
        <v>#REF!</v>
      </c>
      <c r="AJ81" s="1" t="e">
        <f t="shared" si="21"/>
        <v>#REF!</v>
      </c>
      <c r="AK81" s="1" t="e">
        <f t="shared" si="22"/>
        <v>#REF!</v>
      </c>
      <c r="AL81" s="1" t="s">
        <v>54</v>
      </c>
      <c r="AM81" s="1" t="s">
        <v>61</v>
      </c>
      <c r="AN81" s="30" t="e">
        <f t="shared" si="14"/>
        <v>#REF!</v>
      </c>
      <c r="AO81" s="1" t="str">
        <f>Table14[[#This Row],[Manufacturer''s Category]]</f>
        <v>Tesira</v>
      </c>
      <c r="AQ81" s="1" t="e">
        <f t="shared" si="23"/>
        <v>#REF!</v>
      </c>
    </row>
    <row r="82" spans="1:43" ht="42" customHeight="1" x14ac:dyDescent="0.3">
      <c r="A82" s="1" t="e">
        <f t="shared" si="15"/>
        <v>#REF!</v>
      </c>
      <c r="B82" s="5" t="e">
        <f t="shared" si="13"/>
        <v>#REF!</v>
      </c>
      <c r="C82" s="39">
        <v>901.03039999999999</v>
      </c>
      <c r="D82" s="40" t="s">
        <v>2664</v>
      </c>
      <c r="E82" s="1" t="s">
        <v>53</v>
      </c>
      <c r="F82" s="6">
        <v>904</v>
      </c>
      <c r="G82" s="1" t="s">
        <v>2663</v>
      </c>
      <c r="M82" s="1" t="s">
        <v>54</v>
      </c>
      <c r="N82" s="1" t="s">
        <v>1</v>
      </c>
      <c r="O82" s="23">
        <v>0.18</v>
      </c>
      <c r="P82" s="1" t="e">
        <f t="shared" si="16"/>
        <v>#REF!</v>
      </c>
      <c r="R82" s="1" t="str">
        <f>Table14[[#This Row],[Short Description]]</f>
        <v>Tesira SEC-4</v>
      </c>
      <c r="S82" s="1" t="s">
        <v>2665</v>
      </c>
      <c r="T82" s="1" t="s">
        <v>2576</v>
      </c>
      <c r="U82" s="1" t="s">
        <v>57</v>
      </c>
      <c r="V82" s="1" t="e">
        <f t="shared" si="17"/>
        <v>#REF!</v>
      </c>
      <c r="W82" s="1" t="e">
        <f t="shared" si="18"/>
        <v>#REF!</v>
      </c>
      <c r="X82" s="1" t="s">
        <v>2553</v>
      </c>
      <c r="AC82" s="31">
        <f>Table14[[#This Row],[US MSRP]]</f>
        <v>904</v>
      </c>
      <c r="AH82" s="1" t="e">
        <f t="shared" si="19"/>
        <v>#REF!</v>
      </c>
      <c r="AI82" s="1" t="e">
        <f t="shared" si="20"/>
        <v>#REF!</v>
      </c>
      <c r="AJ82" s="1" t="e">
        <f t="shared" si="21"/>
        <v>#REF!</v>
      </c>
      <c r="AK82" s="1" t="e">
        <f t="shared" si="22"/>
        <v>#REF!</v>
      </c>
      <c r="AL82" s="1" t="s">
        <v>54</v>
      </c>
      <c r="AM82" s="1" t="s">
        <v>61</v>
      </c>
      <c r="AN82" s="30" t="e">
        <f t="shared" si="14"/>
        <v>#REF!</v>
      </c>
      <c r="AO82" s="1" t="str">
        <f>Table14[[#This Row],[Manufacturer''s Category]]</f>
        <v>Tesira</v>
      </c>
      <c r="AQ82" s="1" t="e">
        <f t="shared" si="23"/>
        <v>#REF!</v>
      </c>
    </row>
    <row r="83" spans="1:43" ht="42" customHeight="1" x14ac:dyDescent="0.3">
      <c r="A83" s="1" t="e">
        <f t="shared" si="15"/>
        <v>#REF!</v>
      </c>
      <c r="B83" s="5" t="e">
        <f t="shared" si="13"/>
        <v>#REF!</v>
      </c>
      <c r="C83" s="39" t="s">
        <v>4444</v>
      </c>
      <c r="D83" s="40" t="s">
        <v>2667</v>
      </c>
      <c r="E83" s="1" t="s">
        <v>53</v>
      </c>
      <c r="F83" s="6">
        <v>904</v>
      </c>
      <c r="G83" s="1" t="s">
        <v>2666</v>
      </c>
      <c r="M83" s="1" t="s">
        <v>54</v>
      </c>
      <c r="N83" s="1" t="s">
        <v>1</v>
      </c>
      <c r="O83" s="23">
        <v>0.18</v>
      </c>
      <c r="P83" s="1" t="e">
        <f t="shared" si="16"/>
        <v>#REF!</v>
      </c>
      <c r="R83" s="1" t="str">
        <f>Table14[[#This Row],[Short Description]]</f>
        <v>Tesira SEC-4 CK</v>
      </c>
      <c r="S83" s="1" t="s">
        <v>2668</v>
      </c>
      <c r="T83" s="1" t="s">
        <v>2580</v>
      </c>
      <c r="U83" s="1" t="s">
        <v>57</v>
      </c>
      <c r="V83" s="1" t="e">
        <f t="shared" si="17"/>
        <v>#REF!</v>
      </c>
      <c r="W83" s="1" t="e">
        <f t="shared" si="18"/>
        <v>#REF!</v>
      </c>
      <c r="X83" s="1" t="s">
        <v>2553</v>
      </c>
      <c r="AC83" s="31">
        <f>Table14[[#This Row],[US MSRP]]</f>
        <v>904</v>
      </c>
      <c r="AH83" s="1" t="e">
        <f t="shared" si="19"/>
        <v>#REF!</v>
      </c>
      <c r="AI83" s="1" t="e">
        <f t="shared" si="20"/>
        <v>#REF!</v>
      </c>
      <c r="AJ83" s="1" t="e">
        <f t="shared" si="21"/>
        <v>#REF!</v>
      </c>
      <c r="AK83" s="1" t="e">
        <f t="shared" si="22"/>
        <v>#REF!</v>
      </c>
      <c r="AL83" s="1" t="s">
        <v>54</v>
      </c>
      <c r="AM83" s="1" t="s">
        <v>61</v>
      </c>
      <c r="AN83" s="30" t="e">
        <f t="shared" si="14"/>
        <v>#REF!</v>
      </c>
      <c r="AO83" s="1" t="str">
        <f>Table14[[#This Row],[Manufacturer''s Category]]</f>
        <v>Tesira</v>
      </c>
      <c r="AQ83" s="1" t="e">
        <f t="shared" si="23"/>
        <v>#REF!</v>
      </c>
    </row>
    <row r="84" spans="1:43" ht="42" customHeight="1" x14ac:dyDescent="0.3">
      <c r="A84" s="1" t="e">
        <f t="shared" si="15"/>
        <v>#REF!</v>
      </c>
      <c r="B84" s="5" t="e">
        <f t="shared" si="13"/>
        <v>#REF!</v>
      </c>
      <c r="C84" s="39" t="s">
        <v>4445</v>
      </c>
      <c r="D84" s="40" t="s">
        <v>2670</v>
      </c>
      <c r="E84" s="1" t="s">
        <v>53</v>
      </c>
      <c r="F84" s="6">
        <v>9680</v>
      </c>
      <c r="G84" s="1" t="s">
        <v>2669</v>
      </c>
      <c r="M84" s="1" t="s">
        <v>54</v>
      </c>
      <c r="N84" s="1" t="s">
        <v>1</v>
      </c>
      <c r="O84" s="23">
        <v>10.93</v>
      </c>
      <c r="P84" s="1" t="e">
        <f t="shared" si="16"/>
        <v>#REF!</v>
      </c>
      <c r="R84" s="1" t="str">
        <f>Table14[[#This Row],[Short Description]]</f>
        <v>Tesira SERVER</v>
      </c>
      <c r="S84" s="1" t="s">
        <v>2671</v>
      </c>
      <c r="T84" s="1" t="s">
        <v>2672</v>
      </c>
      <c r="U84" s="1" t="s">
        <v>57</v>
      </c>
      <c r="V84" s="1" t="e">
        <f t="shared" si="17"/>
        <v>#REF!</v>
      </c>
      <c r="W84" s="1" t="e">
        <f t="shared" si="18"/>
        <v>#REF!</v>
      </c>
      <c r="X84" s="1" t="s">
        <v>2553</v>
      </c>
      <c r="AA84" s="1" t="s">
        <v>59</v>
      </c>
      <c r="AB84" s="1" t="s">
        <v>60</v>
      </c>
      <c r="AC84" s="31">
        <f>Table14[[#This Row],[US MSRP]]</f>
        <v>9680</v>
      </c>
      <c r="AH84" s="1" t="e">
        <f t="shared" si="19"/>
        <v>#REF!</v>
      </c>
      <c r="AI84" s="1" t="e">
        <f t="shared" si="20"/>
        <v>#REF!</v>
      </c>
      <c r="AJ84" s="1" t="e">
        <f t="shared" si="21"/>
        <v>#REF!</v>
      </c>
      <c r="AK84" s="1" t="e">
        <f t="shared" si="22"/>
        <v>#REF!</v>
      </c>
      <c r="AL84" s="1" t="s">
        <v>54</v>
      </c>
      <c r="AM84" s="1" t="s">
        <v>61</v>
      </c>
      <c r="AN84" s="30" t="e">
        <f t="shared" si="14"/>
        <v>#REF!</v>
      </c>
      <c r="AO84" s="1" t="str">
        <f>Table14[[#This Row],[Manufacturer''s Category]]</f>
        <v>Tesira</v>
      </c>
      <c r="AQ84" s="1" t="e">
        <f t="shared" si="23"/>
        <v>#REF!</v>
      </c>
    </row>
    <row r="85" spans="1:43" ht="42" customHeight="1" x14ac:dyDescent="0.3">
      <c r="A85" s="1" t="e">
        <f t="shared" si="15"/>
        <v>#REF!</v>
      </c>
      <c r="B85" s="5" t="e">
        <f t="shared" si="13"/>
        <v>#REF!</v>
      </c>
      <c r="C85" s="39" t="s">
        <v>4446</v>
      </c>
      <c r="D85" s="40" t="s">
        <v>2674</v>
      </c>
      <c r="E85" s="1" t="s">
        <v>53</v>
      </c>
      <c r="F85" s="6">
        <v>8142</v>
      </c>
      <c r="G85" s="1" t="s">
        <v>2673</v>
      </c>
      <c r="M85" s="1" t="s">
        <v>54</v>
      </c>
      <c r="N85" s="1" t="s">
        <v>1</v>
      </c>
      <c r="O85" s="23">
        <v>26.7</v>
      </c>
      <c r="P85" s="1" t="e">
        <f t="shared" si="16"/>
        <v>#REF!</v>
      </c>
      <c r="R85" s="1" t="str">
        <f>Table14[[#This Row],[Short Description]]</f>
        <v>Tesira SERVER-IO</v>
      </c>
      <c r="S85" s="1" t="s">
        <v>2675</v>
      </c>
      <c r="T85" s="1" t="s">
        <v>2672</v>
      </c>
      <c r="U85" s="1" t="s">
        <v>57</v>
      </c>
      <c r="V85" s="1" t="e">
        <f t="shared" si="17"/>
        <v>#REF!</v>
      </c>
      <c r="W85" s="1" t="e">
        <f t="shared" si="18"/>
        <v>#REF!</v>
      </c>
      <c r="X85" s="1" t="s">
        <v>2553</v>
      </c>
      <c r="AA85" s="1" t="s">
        <v>59</v>
      </c>
      <c r="AB85" s="1" t="s">
        <v>60</v>
      </c>
      <c r="AC85" s="31">
        <f>Table14[[#This Row],[US MSRP]]</f>
        <v>8142</v>
      </c>
      <c r="AH85" s="1" t="e">
        <f t="shared" si="19"/>
        <v>#REF!</v>
      </c>
      <c r="AI85" s="1" t="e">
        <f t="shared" si="20"/>
        <v>#REF!</v>
      </c>
      <c r="AJ85" s="1" t="e">
        <f t="shared" si="21"/>
        <v>#REF!</v>
      </c>
      <c r="AK85" s="1" t="e">
        <f t="shared" si="22"/>
        <v>#REF!</v>
      </c>
      <c r="AL85" s="1" t="s">
        <v>54</v>
      </c>
      <c r="AM85" s="1" t="s">
        <v>61</v>
      </c>
      <c r="AN85" s="30" t="e">
        <f t="shared" si="14"/>
        <v>#REF!</v>
      </c>
      <c r="AO85" s="1" t="str">
        <f>Table14[[#This Row],[Manufacturer''s Category]]</f>
        <v>Tesira</v>
      </c>
      <c r="AQ85" s="1" t="e">
        <f t="shared" si="23"/>
        <v>#REF!</v>
      </c>
    </row>
    <row r="86" spans="1:43" ht="42" customHeight="1" x14ac:dyDescent="0.3">
      <c r="A86" s="1" t="e">
        <f t="shared" si="15"/>
        <v>#REF!</v>
      </c>
      <c r="B86" s="5" t="e">
        <f t="shared" si="13"/>
        <v>#REF!</v>
      </c>
      <c r="C86" s="39" t="s">
        <v>4447</v>
      </c>
      <c r="D86" s="40" t="s">
        <v>2677</v>
      </c>
      <c r="E86" s="1" t="s">
        <v>53</v>
      </c>
      <c r="F86" s="6">
        <v>8910</v>
      </c>
      <c r="G86" s="1" t="s">
        <v>2676</v>
      </c>
      <c r="M86" s="1" t="s">
        <v>54</v>
      </c>
      <c r="N86" s="1" t="s">
        <v>1</v>
      </c>
      <c r="O86" s="23">
        <v>28.5</v>
      </c>
      <c r="P86" s="1" t="e">
        <f t="shared" si="16"/>
        <v>#REF!</v>
      </c>
      <c r="R86" s="1" t="str">
        <f>Table14[[#This Row],[Short Description]]</f>
        <v>Tesira SERVER-IO AVB</v>
      </c>
      <c r="S86" s="1" t="s">
        <v>2678</v>
      </c>
      <c r="T86" s="1" t="s">
        <v>2672</v>
      </c>
      <c r="U86" s="1" t="s">
        <v>57</v>
      </c>
      <c r="V86" s="1" t="e">
        <f t="shared" si="17"/>
        <v>#REF!</v>
      </c>
      <c r="W86" s="1" t="e">
        <f t="shared" si="18"/>
        <v>#REF!</v>
      </c>
      <c r="X86" s="1" t="s">
        <v>2553</v>
      </c>
      <c r="AA86" s="1" t="s">
        <v>59</v>
      </c>
      <c r="AB86" s="1" t="s">
        <v>60</v>
      </c>
      <c r="AC86" s="31">
        <f>Table14[[#This Row],[US MSRP]]</f>
        <v>8910</v>
      </c>
      <c r="AH86" s="1" t="e">
        <f t="shared" si="19"/>
        <v>#REF!</v>
      </c>
      <c r="AI86" s="1" t="e">
        <f t="shared" si="20"/>
        <v>#REF!</v>
      </c>
      <c r="AJ86" s="1" t="e">
        <f t="shared" si="21"/>
        <v>#REF!</v>
      </c>
      <c r="AK86" s="1" t="e">
        <f t="shared" si="22"/>
        <v>#REF!</v>
      </c>
      <c r="AL86" s="1" t="s">
        <v>54</v>
      </c>
      <c r="AM86" s="1" t="s">
        <v>61</v>
      </c>
      <c r="AN86" s="30" t="e">
        <f t="shared" si="14"/>
        <v>#REF!</v>
      </c>
      <c r="AO86" s="1" t="str">
        <f>Table14[[#This Row],[Manufacturer''s Category]]</f>
        <v>Tesira</v>
      </c>
      <c r="AQ86" s="1" t="e">
        <f t="shared" si="23"/>
        <v>#REF!</v>
      </c>
    </row>
    <row r="87" spans="1:43" ht="42" customHeight="1" x14ac:dyDescent="0.3">
      <c r="A87" s="1" t="e">
        <f t="shared" si="15"/>
        <v>#REF!</v>
      </c>
      <c r="B87" s="5" t="e">
        <f t="shared" si="13"/>
        <v>#REF!</v>
      </c>
      <c r="C87" s="39">
        <v>901.03020000000004</v>
      </c>
      <c r="D87" s="40" t="s">
        <v>2680</v>
      </c>
      <c r="E87" s="1" t="s">
        <v>53</v>
      </c>
      <c r="F87" s="6">
        <v>452</v>
      </c>
      <c r="G87" s="1" t="s">
        <v>2679</v>
      </c>
      <c r="M87" s="1" t="s">
        <v>54</v>
      </c>
      <c r="N87" s="1" t="s">
        <v>1</v>
      </c>
      <c r="O87" s="23">
        <v>0.35</v>
      </c>
      <c r="P87" s="1" t="e">
        <f t="shared" si="16"/>
        <v>#REF!</v>
      </c>
      <c r="R87" s="1" t="str">
        <f>Table14[[#This Row],[Short Description]]</f>
        <v>Tesira SIC-4</v>
      </c>
      <c r="S87" s="1" t="s">
        <v>2681</v>
      </c>
      <c r="T87" s="1" t="s">
        <v>2576</v>
      </c>
      <c r="U87" s="1" t="s">
        <v>57</v>
      </c>
      <c r="V87" s="1" t="e">
        <f t="shared" si="17"/>
        <v>#REF!</v>
      </c>
      <c r="W87" s="1" t="e">
        <f t="shared" si="18"/>
        <v>#REF!</v>
      </c>
      <c r="X87" s="1" t="s">
        <v>2553</v>
      </c>
      <c r="AC87" s="31">
        <f>Table14[[#This Row],[US MSRP]]</f>
        <v>452</v>
      </c>
      <c r="AD87" s="1" t="s">
        <v>2682</v>
      </c>
      <c r="AH87" s="1" t="e">
        <f t="shared" si="19"/>
        <v>#REF!</v>
      </c>
      <c r="AI87" s="1" t="e">
        <f t="shared" si="20"/>
        <v>#REF!</v>
      </c>
      <c r="AJ87" s="1" t="e">
        <f t="shared" si="21"/>
        <v>#REF!</v>
      </c>
      <c r="AK87" s="1" t="e">
        <f t="shared" si="22"/>
        <v>#REF!</v>
      </c>
      <c r="AL87" s="1" t="s">
        <v>54</v>
      </c>
      <c r="AM87" s="1" t="s">
        <v>61</v>
      </c>
      <c r="AN87" s="30" t="e">
        <f t="shared" si="14"/>
        <v>#REF!</v>
      </c>
      <c r="AO87" s="1" t="str">
        <f>Table14[[#This Row],[Manufacturer''s Category]]</f>
        <v>Tesira</v>
      </c>
      <c r="AQ87" s="1" t="e">
        <f t="shared" si="23"/>
        <v>#REF!</v>
      </c>
    </row>
    <row r="88" spans="1:43" ht="42" customHeight="1" x14ac:dyDescent="0.3">
      <c r="A88" s="1" t="e">
        <f t="shared" si="15"/>
        <v>#REF!</v>
      </c>
      <c r="B88" s="5" t="e">
        <f t="shared" si="13"/>
        <v>#REF!</v>
      </c>
      <c r="C88" s="39" t="s">
        <v>4448</v>
      </c>
      <c r="D88" s="40" t="s">
        <v>2684</v>
      </c>
      <c r="E88" s="1" t="s">
        <v>53</v>
      </c>
      <c r="F88" s="6">
        <v>452</v>
      </c>
      <c r="G88" s="1" t="s">
        <v>2683</v>
      </c>
      <c r="M88" s="1" t="s">
        <v>54</v>
      </c>
      <c r="N88" s="1" t="s">
        <v>1</v>
      </c>
      <c r="O88" s="23">
        <v>0.35</v>
      </c>
      <c r="P88" s="1" t="e">
        <f t="shared" si="16"/>
        <v>#REF!</v>
      </c>
      <c r="R88" s="1" t="str">
        <f>Table14[[#This Row],[Short Description]]</f>
        <v>Tesira SIC-4 CK</v>
      </c>
      <c r="S88" s="1" t="s">
        <v>2685</v>
      </c>
      <c r="T88" s="1" t="s">
        <v>2580</v>
      </c>
      <c r="U88" s="1" t="s">
        <v>57</v>
      </c>
      <c r="V88" s="1" t="e">
        <f t="shared" si="17"/>
        <v>#REF!</v>
      </c>
      <c r="W88" s="1" t="e">
        <f t="shared" si="18"/>
        <v>#REF!</v>
      </c>
      <c r="X88" s="1" t="s">
        <v>2553</v>
      </c>
      <c r="AC88" s="31">
        <f>Table14[[#This Row],[US MSRP]]</f>
        <v>452</v>
      </c>
      <c r="AD88" s="1" t="s">
        <v>2682</v>
      </c>
      <c r="AH88" s="1" t="e">
        <f t="shared" si="19"/>
        <v>#REF!</v>
      </c>
      <c r="AI88" s="1" t="e">
        <f t="shared" si="20"/>
        <v>#REF!</v>
      </c>
      <c r="AJ88" s="1" t="e">
        <f t="shared" si="21"/>
        <v>#REF!</v>
      </c>
      <c r="AK88" s="1" t="e">
        <f t="shared" si="22"/>
        <v>#REF!</v>
      </c>
      <c r="AL88" s="1" t="s">
        <v>54</v>
      </c>
      <c r="AM88" s="1" t="s">
        <v>61</v>
      </c>
      <c r="AN88" s="30" t="e">
        <f t="shared" si="14"/>
        <v>#REF!</v>
      </c>
      <c r="AO88" s="1" t="str">
        <f>Table14[[#This Row],[Manufacturer''s Category]]</f>
        <v>Tesira</v>
      </c>
      <c r="AQ88" s="1" t="e">
        <f t="shared" si="23"/>
        <v>#REF!</v>
      </c>
    </row>
    <row r="89" spans="1:43" ht="42" customHeight="1" x14ac:dyDescent="0.3">
      <c r="A89" s="1" t="e">
        <f t="shared" si="15"/>
        <v>#REF!</v>
      </c>
      <c r="B89" s="5" t="e">
        <f t="shared" si="13"/>
        <v>#REF!</v>
      </c>
      <c r="C89" s="39">
        <v>901.03030000000001</v>
      </c>
      <c r="D89" s="40" t="s">
        <v>2687</v>
      </c>
      <c r="E89" s="1" t="s">
        <v>53</v>
      </c>
      <c r="F89" s="6">
        <v>398</v>
      </c>
      <c r="G89" s="1" t="s">
        <v>2686</v>
      </c>
      <c r="M89" s="1" t="s">
        <v>54</v>
      </c>
      <c r="N89" s="1" t="s">
        <v>1</v>
      </c>
      <c r="O89" s="23">
        <v>0.3</v>
      </c>
      <c r="P89" s="1" t="e">
        <f t="shared" si="16"/>
        <v>#REF!</v>
      </c>
      <c r="R89" s="1" t="str">
        <f>Table14[[#This Row],[Short Description]]</f>
        <v>Tesira SOC-4</v>
      </c>
      <c r="S89" s="1" t="s">
        <v>2688</v>
      </c>
      <c r="T89" s="1" t="s">
        <v>2576</v>
      </c>
      <c r="U89" s="1" t="s">
        <v>57</v>
      </c>
      <c r="V89" s="1" t="e">
        <f t="shared" si="17"/>
        <v>#REF!</v>
      </c>
      <c r="W89" s="1" t="e">
        <f t="shared" si="18"/>
        <v>#REF!</v>
      </c>
      <c r="X89" s="1" t="s">
        <v>2553</v>
      </c>
      <c r="AC89" s="31">
        <f>Table14[[#This Row],[US MSRP]]</f>
        <v>398</v>
      </c>
      <c r="AH89" s="1" t="e">
        <f t="shared" si="19"/>
        <v>#REF!</v>
      </c>
      <c r="AI89" s="1" t="e">
        <f t="shared" si="20"/>
        <v>#REF!</v>
      </c>
      <c r="AJ89" s="1" t="e">
        <f t="shared" si="21"/>
        <v>#REF!</v>
      </c>
      <c r="AK89" s="1" t="e">
        <f t="shared" si="22"/>
        <v>#REF!</v>
      </c>
      <c r="AL89" s="1" t="s">
        <v>54</v>
      </c>
      <c r="AM89" s="1" t="s">
        <v>61</v>
      </c>
      <c r="AN89" s="30" t="e">
        <f t="shared" si="14"/>
        <v>#REF!</v>
      </c>
      <c r="AO89" s="1" t="str">
        <f>Table14[[#This Row],[Manufacturer''s Category]]</f>
        <v>Tesira</v>
      </c>
      <c r="AQ89" s="1" t="e">
        <f t="shared" si="23"/>
        <v>#REF!</v>
      </c>
    </row>
    <row r="90" spans="1:43" ht="42" customHeight="1" x14ac:dyDescent="0.3">
      <c r="A90" s="1" t="e">
        <f t="shared" si="15"/>
        <v>#REF!</v>
      </c>
      <c r="B90" s="5" t="e">
        <f t="shared" si="13"/>
        <v>#REF!</v>
      </c>
      <c r="C90" s="39" t="s">
        <v>4449</v>
      </c>
      <c r="D90" s="40" t="s">
        <v>2690</v>
      </c>
      <c r="E90" s="1" t="s">
        <v>53</v>
      </c>
      <c r="F90" s="6">
        <v>398</v>
      </c>
      <c r="G90" s="1" t="s">
        <v>2689</v>
      </c>
      <c r="M90" s="1" t="s">
        <v>54</v>
      </c>
      <c r="N90" s="1" t="s">
        <v>1</v>
      </c>
      <c r="O90" s="23">
        <v>0.3</v>
      </c>
      <c r="P90" s="1" t="e">
        <f t="shared" si="16"/>
        <v>#REF!</v>
      </c>
      <c r="R90" s="1" t="str">
        <f>Table14[[#This Row],[Short Description]]</f>
        <v>Tesira SOC-4 CK</v>
      </c>
      <c r="S90" s="1" t="s">
        <v>2691</v>
      </c>
      <c r="T90" s="1" t="s">
        <v>2580</v>
      </c>
      <c r="U90" s="1" t="s">
        <v>57</v>
      </c>
      <c r="V90" s="1" t="e">
        <f t="shared" si="17"/>
        <v>#REF!</v>
      </c>
      <c r="W90" s="1" t="e">
        <f t="shared" si="18"/>
        <v>#REF!</v>
      </c>
      <c r="X90" s="1" t="s">
        <v>2553</v>
      </c>
      <c r="AC90" s="31">
        <f>Table14[[#This Row],[US MSRP]]</f>
        <v>398</v>
      </c>
      <c r="AH90" s="1" t="e">
        <f t="shared" si="19"/>
        <v>#REF!</v>
      </c>
      <c r="AI90" s="1" t="e">
        <f t="shared" si="20"/>
        <v>#REF!</v>
      </c>
      <c r="AJ90" s="1" t="e">
        <f t="shared" si="21"/>
        <v>#REF!</v>
      </c>
      <c r="AK90" s="1" t="e">
        <f t="shared" si="22"/>
        <v>#REF!</v>
      </c>
      <c r="AL90" s="1" t="s">
        <v>54</v>
      </c>
      <c r="AM90" s="1" t="s">
        <v>61</v>
      </c>
      <c r="AN90" s="30" t="e">
        <f t="shared" si="14"/>
        <v>#REF!</v>
      </c>
      <c r="AO90" s="1" t="str">
        <f>Table14[[#This Row],[Manufacturer''s Category]]</f>
        <v>Tesira</v>
      </c>
      <c r="AQ90" s="1" t="e">
        <f t="shared" si="23"/>
        <v>#REF!</v>
      </c>
    </row>
    <row r="91" spans="1:43" ht="42" customHeight="1" x14ac:dyDescent="0.3">
      <c r="A91" s="1" t="e">
        <f t="shared" si="15"/>
        <v>#REF!</v>
      </c>
      <c r="B91" s="5" t="e">
        <f t="shared" ref="B91:B122" si="24">Effectivity_Date</f>
        <v>#REF!</v>
      </c>
      <c r="C91" s="39">
        <v>901.03060000000005</v>
      </c>
      <c r="D91" s="40" t="s">
        <v>2693</v>
      </c>
      <c r="E91" s="1" t="s">
        <v>53</v>
      </c>
      <c r="F91" s="6">
        <v>782</v>
      </c>
      <c r="G91" s="1" t="s">
        <v>2692</v>
      </c>
      <c r="M91" s="1" t="s">
        <v>54</v>
      </c>
      <c r="N91" s="1" t="s">
        <v>1</v>
      </c>
      <c r="O91" s="23">
        <v>0.3</v>
      </c>
      <c r="P91" s="1" t="e">
        <f t="shared" si="16"/>
        <v>#REF!</v>
      </c>
      <c r="R91" s="1" t="str">
        <f>Table14[[#This Row],[Short Description]]</f>
        <v>Tesira STC-2</v>
      </c>
      <c r="S91" s="1" t="s">
        <v>2694</v>
      </c>
      <c r="T91" s="1" t="s">
        <v>2576</v>
      </c>
      <c r="U91" s="1" t="s">
        <v>57</v>
      </c>
      <c r="V91" s="1" t="e">
        <f t="shared" si="17"/>
        <v>#REF!</v>
      </c>
      <c r="W91" s="1" t="e">
        <f t="shared" si="18"/>
        <v>#REF!</v>
      </c>
      <c r="X91" s="1" t="s">
        <v>2553</v>
      </c>
      <c r="AC91" s="31">
        <f>Table14[[#This Row],[US MSRP]]</f>
        <v>782</v>
      </c>
      <c r="AH91" s="1" t="e">
        <f t="shared" si="19"/>
        <v>#REF!</v>
      </c>
      <c r="AI91" s="1" t="e">
        <f t="shared" si="20"/>
        <v>#REF!</v>
      </c>
      <c r="AJ91" s="1" t="e">
        <f t="shared" si="21"/>
        <v>#REF!</v>
      </c>
      <c r="AK91" s="1" t="e">
        <f t="shared" si="22"/>
        <v>#REF!</v>
      </c>
      <c r="AL91" s="1" t="s">
        <v>54</v>
      </c>
      <c r="AM91" s="1" t="s">
        <v>61</v>
      </c>
      <c r="AN91" s="30" t="e">
        <f t="shared" si="14"/>
        <v>#REF!</v>
      </c>
      <c r="AO91" s="1" t="str">
        <f>Table14[[#This Row],[Manufacturer''s Category]]</f>
        <v>Tesira</v>
      </c>
      <c r="AQ91" s="1" t="e">
        <f t="shared" si="23"/>
        <v>#REF!</v>
      </c>
    </row>
    <row r="92" spans="1:43" ht="42" customHeight="1" x14ac:dyDescent="0.3">
      <c r="A92" s="1" t="e">
        <f t="shared" si="15"/>
        <v>#REF!</v>
      </c>
      <c r="B92" s="5" t="e">
        <f t="shared" si="24"/>
        <v>#REF!</v>
      </c>
      <c r="C92" s="39" t="s">
        <v>4450</v>
      </c>
      <c r="D92" s="40" t="s">
        <v>2696</v>
      </c>
      <c r="E92" s="1" t="s">
        <v>53</v>
      </c>
      <c r="F92" s="6">
        <v>782</v>
      </c>
      <c r="G92" s="1" t="s">
        <v>2695</v>
      </c>
      <c r="M92" s="1" t="s">
        <v>54</v>
      </c>
      <c r="N92" s="1" t="s">
        <v>1</v>
      </c>
      <c r="O92" s="23">
        <v>0.3</v>
      </c>
      <c r="P92" s="1" t="e">
        <f t="shared" si="16"/>
        <v>#REF!</v>
      </c>
      <c r="R92" s="1" t="str">
        <f>Table14[[#This Row],[Short Description]]</f>
        <v>Tesira STC-2 CK</v>
      </c>
      <c r="S92" s="1" t="s">
        <v>2697</v>
      </c>
      <c r="T92" s="1" t="s">
        <v>2580</v>
      </c>
      <c r="U92" s="1" t="s">
        <v>57</v>
      </c>
      <c r="V92" s="1" t="e">
        <f t="shared" si="17"/>
        <v>#REF!</v>
      </c>
      <c r="W92" s="1" t="e">
        <f t="shared" si="18"/>
        <v>#REF!</v>
      </c>
      <c r="X92" s="1" t="s">
        <v>2553</v>
      </c>
      <c r="AC92" s="31">
        <f>Table14[[#This Row],[US MSRP]]</f>
        <v>782</v>
      </c>
      <c r="AH92" s="1" t="e">
        <f t="shared" si="19"/>
        <v>#REF!</v>
      </c>
      <c r="AI92" s="1" t="e">
        <f t="shared" si="20"/>
        <v>#REF!</v>
      </c>
      <c r="AJ92" s="1" t="e">
        <f t="shared" si="21"/>
        <v>#REF!</v>
      </c>
      <c r="AK92" s="1" t="e">
        <f t="shared" si="22"/>
        <v>#REF!</v>
      </c>
      <c r="AL92" s="1" t="s">
        <v>54</v>
      </c>
      <c r="AM92" s="1" t="s">
        <v>61</v>
      </c>
      <c r="AN92" s="30" t="e">
        <f t="shared" si="14"/>
        <v>#REF!</v>
      </c>
      <c r="AO92" s="1" t="str">
        <f>Table14[[#This Row],[Manufacturer''s Category]]</f>
        <v>Tesira</v>
      </c>
      <c r="AQ92" s="1" t="e">
        <f t="shared" si="23"/>
        <v>#REF!</v>
      </c>
    </row>
    <row r="93" spans="1:43" ht="42" customHeight="1" x14ac:dyDescent="0.3">
      <c r="A93" s="1" t="e">
        <f t="shared" si="15"/>
        <v>#REF!</v>
      </c>
      <c r="B93" s="5" t="e">
        <f t="shared" si="24"/>
        <v>#REF!</v>
      </c>
      <c r="C93" s="39">
        <v>901.03049999999996</v>
      </c>
      <c r="D93" s="40" t="s">
        <v>2699</v>
      </c>
      <c r="E93" s="1" t="s">
        <v>53</v>
      </c>
      <c r="F93" s="6">
        <v>782</v>
      </c>
      <c r="G93" s="1" t="s">
        <v>2698</v>
      </c>
      <c r="M93" s="1" t="s">
        <v>54</v>
      </c>
      <c r="N93" s="1" t="s">
        <v>1</v>
      </c>
      <c r="O93" s="23">
        <v>0.25</v>
      </c>
      <c r="P93" s="1" t="e">
        <f t="shared" si="16"/>
        <v>#REF!</v>
      </c>
      <c r="R93" s="1" t="str">
        <f>Table14[[#This Row],[Short Description]]</f>
        <v>Tesira SVC-2</v>
      </c>
      <c r="S93" s="1" t="s">
        <v>2700</v>
      </c>
      <c r="T93" s="1" t="s">
        <v>2576</v>
      </c>
      <c r="U93" s="1" t="s">
        <v>57</v>
      </c>
      <c r="V93" s="1" t="e">
        <f t="shared" si="17"/>
        <v>#REF!</v>
      </c>
      <c r="W93" s="1" t="e">
        <f t="shared" si="18"/>
        <v>#REF!</v>
      </c>
      <c r="X93" s="1" t="s">
        <v>2553</v>
      </c>
      <c r="AC93" s="31">
        <f>Table14[[#This Row],[US MSRP]]</f>
        <v>782</v>
      </c>
      <c r="AH93" s="1" t="e">
        <f t="shared" si="19"/>
        <v>#REF!</v>
      </c>
      <c r="AI93" s="1" t="e">
        <f t="shared" si="20"/>
        <v>#REF!</v>
      </c>
      <c r="AJ93" s="1" t="e">
        <f t="shared" si="21"/>
        <v>#REF!</v>
      </c>
      <c r="AK93" s="1" t="e">
        <f t="shared" si="22"/>
        <v>#REF!</v>
      </c>
      <c r="AL93" s="1" t="s">
        <v>54</v>
      </c>
      <c r="AM93" s="1" t="s">
        <v>61</v>
      </c>
      <c r="AN93" s="30" t="e">
        <f t="shared" si="14"/>
        <v>#REF!</v>
      </c>
      <c r="AO93" s="1" t="str">
        <f>Table14[[#This Row],[Manufacturer''s Category]]</f>
        <v>Tesira</v>
      </c>
      <c r="AQ93" s="1" t="e">
        <f t="shared" si="23"/>
        <v>#REF!</v>
      </c>
    </row>
    <row r="94" spans="1:43" ht="42" customHeight="1" x14ac:dyDescent="0.3">
      <c r="A94" s="1" t="e">
        <f t="shared" si="15"/>
        <v>#REF!</v>
      </c>
      <c r="B94" s="5" t="e">
        <f t="shared" si="24"/>
        <v>#REF!</v>
      </c>
      <c r="C94" s="39" t="s">
        <v>4451</v>
      </c>
      <c r="D94" s="40" t="s">
        <v>2702</v>
      </c>
      <c r="E94" s="1" t="s">
        <v>53</v>
      </c>
      <c r="F94" s="6">
        <v>782</v>
      </c>
      <c r="G94" s="1" t="s">
        <v>2701</v>
      </c>
      <c r="M94" s="1" t="s">
        <v>54</v>
      </c>
      <c r="N94" s="1" t="s">
        <v>1</v>
      </c>
      <c r="O94" s="23">
        <v>0.25</v>
      </c>
      <c r="P94" s="1" t="e">
        <f t="shared" si="16"/>
        <v>#REF!</v>
      </c>
      <c r="R94" s="1" t="str">
        <f>Table14[[#This Row],[Short Description]]</f>
        <v>Tesira SVC-2 CK</v>
      </c>
      <c r="S94" s="1" t="s">
        <v>2703</v>
      </c>
      <c r="T94" s="1" t="s">
        <v>2580</v>
      </c>
      <c r="U94" s="1" t="s">
        <v>57</v>
      </c>
      <c r="V94" s="1" t="e">
        <f t="shared" si="17"/>
        <v>#REF!</v>
      </c>
      <c r="W94" s="1" t="e">
        <f t="shared" si="18"/>
        <v>#REF!</v>
      </c>
      <c r="X94" s="1" t="s">
        <v>2553</v>
      </c>
      <c r="AC94" s="31">
        <f>Table14[[#This Row],[US MSRP]]</f>
        <v>782</v>
      </c>
      <c r="AH94" s="1" t="e">
        <f t="shared" si="19"/>
        <v>#REF!</v>
      </c>
      <c r="AI94" s="1" t="e">
        <f t="shared" si="20"/>
        <v>#REF!</v>
      </c>
      <c r="AJ94" s="1" t="e">
        <f t="shared" si="21"/>
        <v>#REF!</v>
      </c>
      <c r="AK94" s="1" t="e">
        <f t="shared" si="22"/>
        <v>#REF!</v>
      </c>
      <c r="AL94" s="1" t="s">
        <v>54</v>
      </c>
      <c r="AM94" s="1" t="s">
        <v>61</v>
      </c>
      <c r="AN94" s="30" t="e">
        <f t="shared" si="14"/>
        <v>#REF!</v>
      </c>
      <c r="AO94" s="1" t="str">
        <f>Table14[[#This Row],[Manufacturer''s Category]]</f>
        <v>Tesira</v>
      </c>
      <c r="AQ94" s="1" t="e">
        <f t="shared" si="23"/>
        <v>#REF!</v>
      </c>
    </row>
    <row r="95" spans="1:43" ht="42" customHeight="1" x14ac:dyDescent="0.3">
      <c r="A95" s="1" t="e">
        <f t="shared" si="15"/>
        <v>#REF!</v>
      </c>
      <c r="B95" s="5" t="e">
        <f t="shared" si="24"/>
        <v>#REF!</v>
      </c>
      <c r="C95" s="39" t="s">
        <v>4452</v>
      </c>
      <c r="D95" s="40" t="s">
        <v>2705</v>
      </c>
      <c r="E95" s="1" t="s">
        <v>53</v>
      </c>
      <c r="F95" s="6">
        <v>772</v>
      </c>
      <c r="G95" s="1" t="s">
        <v>2704</v>
      </c>
      <c r="M95" s="1" t="s">
        <v>54</v>
      </c>
      <c r="N95" s="1" t="s">
        <v>1</v>
      </c>
      <c r="O95" s="23">
        <v>1.2</v>
      </c>
      <c r="P95" s="1" t="e">
        <f t="shared" si="16"/>
        <v>#REF!</v>
      </c>
      <c r="R95" s="1" t="str">
        <f>Table14[[#This Row],[Short Description]]</f>
        <v xml:space="preserve">Tesira TEC-1i </v>
      </c>
      <c r="S95" s="1" t="s">
        <v>2706</v>
      </c>
      <c r="T95" s="1" t="s">
        <v>2644</v>
      </c>
      <c r="U95" s="1" t="s">
        <v>57</v>
      </c>
      <c r="V95" s="1" t="e">
        <f t="shared" si="17"/>
        <v>#REF!</v>
      </c>
      <c r="W95" s="1" t="e">
        <f t="shared" si="18"/>
        <v>#REF!</v>
      </c>
      <c r="X95" s="1" t="s">
        <v>2553</v>
      </c>
      <c r="AA95" s="1" t="s">
        <v>59</v>
      </c>
      <c r="AB95" s="1" t="s">
        <v>60</v>
      </c>
      <c r="AC95" s="31">
        <f>Table14[[#This Row],[US MSRP]]</f>
        <v>772</v>
      </c>
      <c r="AH95" s="1" t="e">
        <f t="shared" si="19"/>
        <v>#REF!</v>
      </c>
      <c r="AI95" s="1" t="e">
        <f t="shared" si="20"/>
        <v>#REF!</v>
      </c>
      <c r="AJ95" s="1" t="e">
        <f t="shared" si="21"/>
        <v>#REF!</v>
      </c>
      <c r="AK95" s="1" t="e">
        <f t="shared" si="22"/>
        <v>#REF!</v>
      </c>
      <c r="AL95" s="1" t="s">
        <v>54</v>
      </c>
      <c r="AM95" s="1" t="s">
        <v>61</v>
      </c>
      <c r="AN95" s="30" t="e">
        <f t="shared" si="14"/>
        <v>#REF!</v>
      </c>
      <c r="AO95" s="1" t="str">
        <f>Table14[[#This Row],[Manufacturer''s Category]]</f>
        <v>Tesira</v>
      </c>
      <c r="AQ95" s="1" t="e">
        <f t="shared" si="23"/>
        <v>#REF!</v>
      </c>
    </row>
    <row r="96" spans="1:43" ht="42" customHeight="1" x14ac:dyDescent="0.3">
      <c r="A96" s="1" t="e">
        <f t="shared" si="15"/>
        <v>#REF!</v>
      </c>
      <c r="B96" s="5" t="e">
        <f t="shared" si="24"/>
        <v>#REF!</v>
      </c>
      <c r="C96" s="39" t="s">
        <v>4453</v>
      </c>
      <c r="D96" s="40" t="s">
        <v>2708</v>
      </c>
      <c r="E96" s="1" t="s">
        <v>53</v>
      </c>
      <c r="F96" s="6">
        <v>772</v>
      </c>
      <c r="G96" s="1" t="s">
        <v>2707</v>
      </c>
      <c r="M96" s="1" t="s">
        <v>54</v>
      </c>
      <c r="N96" s="1" t="s">
        <v>1</v>
      </c>
      <c r="O96" s="23">
        <v>1.2</v>
      </c>
      <c r="P96" s="1" t="e">
        <f t="shared" si="16"/>
        <v>#REF!</v>
      </c>
      <c r="R96" s="1" t="str">
        <f>Table14[[#This Row],[Short Description]]</f>
        <v xml:space="preserve">Tesira TEC-1s </v>
      </c>
      <c r="S96" s="1" t="s">
        <v>2709</v>
      </c>
      <c r="T96" s="1" t="s">
        <v>2644</v>
      </c>
      <c r="U96" s="1" t="s">
        <v>57</v>
      </c>
      <c r="V96" s="1" t="e">
        <f t="shared" si="17"/>
        <v>#REF!</v>
      </c>
      <c r="W96" s="1" t="e">
        <f t="shared" si="18"/>
        <v>#REF!</v>
      </c>
      <c r="X96" s="1" t="s">
        <v>2553</v>
      </c>
      <c r="AA96" s="1" t="s">
        <v>59</v>
      </c>
      <c r="AB96" s="1" t="s">
        <v>60</v>
      </c>
      <c r="AC96" s="31">
        <f>Table14[[#This Row],[US MSRP]]</f>
        <v>772</v>
      </c>
      <c r="AH96" s="1" t="e">
        <f t="shared" si="19"/>
        <v>#REF!</v>
      </c>
      <c r="AI96" s="1" t="e">
        <f t="shared" si="20"/>
        <v>#REF!</v>
      </c>
      <c r="AJ96" s="1" t="e">
        <f t="shared" si="21"/>
        <v>#REF!</v>
      </c>
      <c r="AK96" s="1" t="e">
        <f t="shared" si="22"/>
        <v>#REF!</v>
      </c>
      <c r="AL96" s="1" t="s">
        <v>54</v>
      </c>
      <c r="AM96" s="1" t="s">
        <v>61</v>
      </c>
      <c r="AN96" s="30" t="e">
        <f t="shared" si="14"/>
        <v>#REF!</v>
      </c>
      <c r="AO96" s="1" t="str">
        <f>Table14[[#This Row],[Manufacturer''s Category]]</f>
        <v>Tesira</v>
      </c>
      <c r="AQ96" s="1" t="e">
        <f t="shared" si="23"/>
        <v>#REF!</v>
      </c>
    </row>
    <row r="97" spans="1:44" ht="42" customHeight="1" x14ac:dyDescent="0.3">
      <c r="A97" s="1" t="e">
        <f t="shared" si="15"/>
        <v>#REF!</v>
      </c>
      <c r="B97" s="5" t="e">
        <f t="shared" si="24"/>
        <v>#REF!</v>
      </c>
      <c r="C97" s="43" t="s">
        <v>4454</v>
      </c>
      <c r="D97" s="40" t="s">
        <v>2711</v>
      </c>
      <c r="E97" s="1" t="s">
        <v>53</v>
      </c>
      <c r="F97" s="6">
        <v>86</v>
      </c>
      <c r="G97" s="1" t="s">
        <v>2710</v>
      </c>
      <c r="M97" s="1" t="s">
        <v>73</v>
      </c>
      <c r="N97" s="1" t="s">
        <v>1</v>
      </c>
      <c r="O97" s="23">
        <v>0.05</v>
      </c>
      <c r="P97" s="1" t="e">
        <f t="shared" si="16"/>
        <v>#REF!</v>
      </c>
      <c r="R97" s="1" t="str">
        <f>Table14[[#This Row],[Short Description]]</f>
        <v>Tesira UTMK-1</v>
      </c>
      <c r="S97" s="1" t="s">
        <v>2712</v>
      </c>
      <c r="T97" s="1" t="s">
        <v>75</v>
      </c>
      <c r="U97" s="1" t="s">
        <v>3</v>
      </c>
      <c r="V97" s="1" t="e">
        <f t="shared" si="17"/>
        <v>#REF!</v>
      </c>
      <c r="W97" s="1" t="e">
        <f t="shared" si="18"/>
        <v>#REF!</v>
      </c>
      <c r="X97" s="1" t="s">
        <v>75</v>
      </c>
      <c r="AC97" s="31">
        <f>Table14[[#This Row],[US MSRP]]</f>
        <v>86</v>
      </c>
      <c r="AH97" s="1" t="e">
        <f t="shared" si="19"/>
        <v>#REF!</v>
      </c>
      <c r="AI97" s="1" t="e">
        <f t="shared" si="20"/>
        <v>#REF!</v>
      </c>
      <c r="AJ97" s="1" t="e">
        <f t="shared" si="21"/>
        <v>#REF!</v>
      </c>
      <c r="AK97" s="1" t="e">
        <f t="shared" si="22"/>
        <v>#REF!</v>
      </c>
      <c r="AL97" s="1" t="s">
        <v>54</v>
      </c>
      <c r="AM97" s="1" t="s">
        <v>61</v>
      </c>
      <c r="AN97" s="30" t="e">
        <f t="shared" si="14"/>
        <v>#REF!</v>
      </c>
      <c r="AO97" s="1" t="str">
        <f>Table14[[#This Row],[Manufacturer''s Category]]</f>
        <v>Mounts</v>
      </c>
      <c r="AQ97" s="1" t="e">
        <f t="shared" si="23"/>
        <v>#REF!</v>
      </c>
    </row>
    <row r="98" spans="1:44" ht="42" customHeight="1" x14ac:dyDescent="0.3">
      <c r="A98" s="1" t="e">
        <f t="shared" si="15"/>
        <v>#REF!</v>
      </c>
      <c r="B98" s="5" t="e">
        <f t="shared" si="24"/>
        <v>#REF!</v>
      </c>
      <c r="C98" s="43" t="s">
        <v>4455</v>
      </c>
      <c r="D98" s="40" t="s">
        <v>2714</v>
      </c>
      <c r="E98" s="1" t="s">
        <v>53</v>
      </c>
      <c r="F98" s="6">
        <v>86</v>
      </c>
      <c r="G98" s="1" t="s">
        <v>2713</v>
      </c>
      <c r="M98" s="1" t="s">
        <v>73</v>
      </c>
      <c r="N98" s="1" t="s">
        <v>1</v>
      </c>
      <c r="O98" s="23" t="s">
        <v>154</v>
      </c>
      <c r="P98" s="1" t="e">
        <f t="shared" si="16"/>
        <v>#REF!</v>
      </c>
      <c r="R98" s="1" t="str">
        <f>Table14[[#This Row],[Short Description]]</f>
        <v>TesiraCONNECT Bracket</v>
      </c>
      <c r="S98" s="1" t="s">
        <v>2715</v>
      </c>
      <c r="T98" s="1" t="s">
        <v>75</v>
      </c>
      <c r="U98" s="1" t="s">
        <v>3</v>
      </c>
      <c r="V98" s="1" t="e">
        <f t="shared" si="17"/>
        <v>#REF!</v>
      </c>
      <c r="W98" s="1" t="e">
        <f t="shared" si="18"/>
        <v>#REF!</v>
      </c>
      <c r="X98" s="1" t="s">
        <v>2553</v>
      </c>
      <c r="AC98" s="31">
        <f>Table14[[#This Row],[US MSRP]]</f>
        <v>86</v>
      </c>
      <c r="AH98" s="1" t="e">
        <f t="shared" si="19"/>
        <v>#REF!</v>
      </c>
      <c r="AI98" s="1" t="e">
        <f t="shared" si="20"/>
        <v>#REF!</v>
      </c>
      <c r="AJ98" s="1" t="e">
        <f t="shared" si="21"/>
        <v>#REF!</v>
      </c>
      <c r="AK98" s="1" t="e">
        <f t="shared" si="22"/>
        <v>#REF!</v>
      </c>
      <c r="AL98" s="1" t="s">
        <v>73</v>
      </c>
      <c r="AM98" s="1" t="s">
        <v>76</v>
      </c>
      <c r="AN98" s="30" t="e">
        <f t="shared" si="14"/>
        <v>#REF!</v>
      </c>
      <c r="AO98" s="1" t="str">
        <f>Table14[[#This Row],[Manufacturer''s Category]]</f>
        <v>Tesira</v>
      </c>
      <c r="AQ98" s="1" t="e">
        <f t="shared" si="23"/>
        <v>#REF!</v>
      </c>
      <c r="AR98" s="28"/>
    </row>
    <row r="99" spans="1:44" ht="42" customHeight="1" x14ac:dyDescent="0.3">
      <c r="A99" s="1" t="e">
        <f t="shared" si="15"/>
        <v>#REF!</v>
      </c>
      <c r="B99" s="5" t="e">
        <f t="shared" si="24"/>
        <v>#REF!</v>
      </c>
      <c r="C99" s="39" t="s">
        <v>4456</v>
      </c>
      <c r="D99" s="40" t="s">
        <v>2717</v>
      </c>
      <c r="E99" s="1" t="s">
        <v>53</v>
      </c>
      <c r="F99" s="6">
        <v>182</v>
      </c>
      <c r="G99" s="1" t="s">
        <v>2716</v>
      </c>
      <c r="M99" s="1" t="s">
        <v>54</v>
      </c>
      <c r="N99" s="1" t="s">
        <v>1</v>
      </c>
      <c r="O99" s="4"/>
      <c r="P99" s="1" t="e">
        <f t="shared" si="16"/>
        <v>#REF!</v>
      </c>
      <c r="R99" s="1" t="str">
        <f>Table14[[#This Row],[Short Description]]</f>
        <v>TesiraCONNECT PEX</v>
      </c>
      <c r="S99" s="1" t="s">
        <v>2718</v>
      </c>
      <c r="T99" s="1" t="s">
        <v>412</v>
      </c>
      <c r="U99" s="1" t="s">
        <v>3</v>
      </c>
      <c r="V99" s="1" t="e">
        <f t="shared" si="17"/>
        <v>#REF!</v>
      </c>
      <c r="W99" s="1" t="e">
        <f t="shared" si="18"/>
        <v>#REF!</v>
      </c>
      <c r="X99" s="1" t="s">
        <v>2553</v>
      </c>
      <c r="AC99" s="31">
        <f>Table14[[#This Row],[US MSRP]]</f>
        <v>182</v>
      </c>
      <c r="AH99" s="1" t="e">
        <f t="shared" si="19"/>
        <v>#REF!</v>
      </c>
      <c r="AI99" s="1" t="e">
        <f t="shared" si="20"/>
        <v>#REF!</v>
      </c>
      <c r="AJ99" s="1" t="e">
        <f t="shared" si="21"/>
        <v>#REF!</v>
      </c>
      <c r="AK99" s="1" t="e">
        <f t="shared" si="22"/>
        <v>#REF!</v>
      </c>
      <c r="AL99" s="1" t="s">
        <v>73</v>
      </c>
      <c r="AM99" s="1" t="s">
        <v>76</v>
      </c>
      <c r="AN99" s="30" t="e">
        <f t="shared" si="14"/>
        <v>#REF!</v>
      </c>
      <c r="AO99" s="1" t="str">
        <f>Table14[[#This Row],[Manufacturer''s Category]]</f>
        <v>Tesira</v>
      </c>
      <c r="AQ99" s="1" t="e">
        <f t="shared" si="23"/>
        <v>#REF!</v>
      </c>
      <c r="AR99" s="28"/>
    </row>
    <row r="100" spans="1:44" ht="42" customHeight="1" x14ac:dyDescent="0.3">
      <c r="A100" s="1" t="e">
        <f t="shared" si="15"/>
        <v>#REF!</v>
      </c>
      <c r="B100" s="5" t="e">
        <f t="shared" si="24"/>
        <v>#REF!</v>
      </c>
      <c r="C100" s="43" t="s">
        <v>4457</v>
      </c>
      <c r="D100" s="40" t="s">
        <v>2720</v>
      </c>
      <c r="E100" s="1" t="s">
        <v>53</v>
      </c>
      <c r="F100" s="6">
        <v>1486</v>
      </c>
      <c r="G100" s="1" t="s">
        <v>2719</v>
      </c>
      <c r="M100" s="1" t="s">
        <v>54</v>
      </c>
      <c r="N100" s="1" t="s">
        <v>1</v>
      </c>
      <c r="O100" s="23" t="s">
        <v>154</v>
      </c>
      <c r="P100" s="1" t="e">
        <f t="shared" si="16"/>
        <v>#REF!</v>
      </c>
      <c r="R100" s="1" t="str">
        <f>Table14[[#This Row],[Short Description]]</f>
        <v>TesiraCONNECT TC-5</v>
      </c>
      <c r="S100" s="1" t="s">
        <v>2721</v>
      </c>
      <c r="T100" s="1" t="s">
        <v>2622</v>
      </c>
      <c r="U100" s="1" t="s">
        <v>57</v>
      </c>
      <c r="V100" s="1" t="e">
        <f t="shared" si="17"/>
        <v>#REF!</v>
      </c>
      <c r="W100" s="1" t="e">
        <f t="shared" si="18"/>
        <v>#REF!</v>
      </c>
      <c r="X100" s="1" t="s">
        <v>2553</v>
      </c>
      <c r="AA100" s="1" t="s">
        <v>59</v>
      </c>
      <c r="AB100" s="1" t="s">
        <v>60</v>
      </c>
      <c r="AC100" s="31">
        <f>Table14[[#This Row],[US MSRP]]</f>
        <v>1486</v>
      </c>
      <c r="AH100" s="1" t="e">
        <f t="shared" si="19"/>
        <v>#REF!</v>
      </c>
      <c r="AI100" s="1" t="e">
        <f t="shared" si="20"/>
        <v>#REF!</v>
      </c>
      <c r="AJ100" s="1" t="e">
        <f t="shared" si="21"/>
        <v>#REF!</v>
      </c>
      <c r="AK100" s="1" t="e">
        <f t="shared" si="22"/>
        <v>#REF!</v>
      </c>
      <c r="AL100" s="1" t="s">
        <v>54</v>
      </c>
      <c r="AM100" s="1" t="s">
        <v>61</v>
      </c>
      <c r="AN100" s="30" t="e">
        <f t="shared" ref="AN100:AN122" si="25">URL</f>
        <v>#REF!</v>
      </c>
      <c r="AO100" s="1" t="str">
        <f>Table14[[#This Row],[Manufacturer''s Category]]</f>
        <v>Tesira</v>
      </c>
      <c r="AQ100" s="1" t="e">
        <f t="shared" si="23"/>
        <v>#REF!</v>
      </c>
      <c r="AR100" s="28"/>
    </row>
    <row r="101" spans="1:44" ht="42" customHeight="1" x14ac:dyDescent="0.3">
      <c r="A101" s="1" t="e">
        <f t="shared" si="15"/>
        <v>#REF!</v>
      </c>
      <c r="B101" s="5" t="e">
        <f t="shared" si="24"/>
        <v>#REF!</v>
      </c>
      <c r="C101" s="39" t="s">
        <v>4458</v>
      </c>
      <c r="D101" s="40" t="s">
        <v>2723</v>
      </c>
      <c r="E101" s="1" t="s">
        <v>53</v>
      </c>
      <c r="F101" s="6">
        <v>1982</v>
      </c>
      <c r="G101" s="1" t="s">
        <v>2722</v>
      </c>
      <c r="M101" s="1" t="s">
        <v>54</v>
      </c>
      <c r="N101" s="1" t="s">
        <v>1</v>
      </c>
      <c r="O101" s="4"/>
      <c r="P101" s="1" t="e">
        <f t="shared" si="16"/>
        <v>#REF!</v>
      </c>
      <c r="R101" s="1" t="str">
        <f>Table14[[#This Row],[Short Description]]</f>
        <v>TesiraCONNECT TC-5D</v>
      </c>
      <c r="S101" s="1" t="s">
        <v>2724</v>
      </c>
      <c r="T101" s="1" t="s">
        <v>2622</v>
      </c>
      <c r="U101" s="1" t="s">
        <v>57</v>
      </c>
      <c r="V101" s="1" t="e">
        <f t="shared" si="17"/>
        <v>#REF!</v>
      </c>
      <c r="W101" s="1" t="e">
        <f t="shared" si="18"/>
        <v>#REF!</v>
      </c>
      <c r="X101" s="1" t="s">
        <v>2553</v>
      </c>
      <c r="AA101" s="1" t="s">
        <v>59</v>
      </c>
      <c r="AB101" s="1" t="s">
        <v>60</v>
      </c>
      <c r="AC101" s="31">
        <f>Table14[[#This Row],[US MSRP]]</f>
        <v>1982</v>
      </c>
      <c r="AH101" s="1" t="e">
        <f t="shared" si="19"/>
        <v>#REF!</v>
      </c>
      <c r="AI101" s="1" t="e">
        <f t="shared" si="20"/>
        <v>#REF!</v>
      </c>
      <c r="AJ101" s="1" t="e">
        <f t="shared" si="21"/>
        <v>#REF!</v>
      </c>
      <c r="AK101" s="1" t="e">
        <f t="shared" si="22"/>
        <v>#REF!</v>
      </c>
      <c r="AL101" s="1" t="s">
        <v>54</v>
      </c>
      <c r="AM101" s="1" t="s">
        <v>61</v>
      </c>
      <c r="AN101" s="30" t="e">
        <f t="shared" si="25"/>
        <v>#REF!</v>
      </c>
      <c r="AO101" s="1" t="str">
        <f>Table14[[#This Row],[Manufacturer''s Category]]</f>
        <v>Tesira</v>
      </c>
      <c r="AQ101" s="1" t="e">
        <f t="shared" si="23"/>
        <v>#REF!</v>
      </c>
      <c r="AR101" s="28"/>
    </row>
    <row r="102" spans="1:44" ht="42" customHeight="1" x14ac:dyDescent="0.3">
      <c r="A102" s="1" t="e">
        <f t="shared" si="15"/>
        <v>#REF!</v>
      </c>
      <c r="B102" s="5" t="e">
        <f t="shared" si="24"/>
        <v>#REF!</v>
      </c>
      <c r="C102" s="39" t="s">
        <v>4459</v>
      </c>
      <c r="D102" s="40" t="s">
        <v>2726</v>
      </c>
      <c r="E102" s="1" t="s">
        <v>53</v>
      </c>
      <c r="F102" s="6">
        <v>3192</v>
      </c>
      <c r="G102" s="1" t="s">
        <v>2725</v>
      </c>
      <c r="M102" s="1" t="s">
        <v>54</v>
      </c>
      <c r="N102" s="1" t="s">
        <v>1</v>
      </c>
      <c r="O102" s="23">
        <v>4.5</v>
      </c>
      <c r="P102" s="1" t="e">
        <f t="shared" si="16"/>
        <v>#REF!</v>
      </c>
      <c r="R102" s="1" t="str">
        <f>Table14[[#This Row],[Short Description]]</f>
        <v>TesiraFORTÉ AI</v>
      </c>
      <c r="S102" s="1" t="s">
        <v>2727</v>
      </c>
      <c r="T102" s="1" t="s">
        <v>2728</v>
      </c>
      <c r="U102" s="1" t="s">
        <v>57</v>
      </c>
      <c r="V102" s="1" t="e">
        <f t="shared" si="17"/>
        <v>#REF!</v>
      </c>
      <c r="W102" s="1" t="e">
        <f t="shared" si="18"/>
        <v>#REF!</v>
      </c>
      <c r="X102" s="1" t="s">
        <v>2553</v>
      </c>
      <c r="AA102" s="1" t="s">
        <v>59</v>
      </c>
      <c r="AB102" s="1" t="s">
        <v>60</v>
      </c>
      <c r="AC102" s="31">
        <f>Table14[[#This Row],[US MSRP]]</f>
        <v>3192</v>
      </c>
      <c r="AH102" s="1" t="e">
        <f t="shared" si="19"/>
        <v>#REF!</v>
      </c>
      <c r="AI102" s="1" t="e">
        <f t="shared" si="20"/>
        <v>#REF!</v>
      </c>
      <c r="AJ102" s="1" t="e">
        <f t="shared" si="21"/>
        <v>#REF!</v>
      </c>
      <c r="AK102" s="1" t="e">
        <f t="shared" si="22"/>
        <v>#REF!</v>
      </c>
      <c r="AL102" s="1" t="s">
        <v>54</v>
      </c>
      <c r="AM102" s="1" t="s">
        <v>61</v>
      </c>
      <c r="AN102" s="30" t="e">
        <f t="shared" si="25"/>
        <v>#REF!</v>
      </c>
      <c r="AO102" s="1" t="str">
        <f>Table14[[#This Row],[Manufacturer''s Category]]</f>
        <v>Tesira</v>
      </c>
      <c r="AQ102" s="1" t="e">
        <f t="shared" si="23"/>
        <v>#REF!</v>
      </c>
    </row>
    <row r="103" spans="1:44" ht="42" customHeight="1" x14ac:dyDescent="0.3">
      <c r="A103" s="1" t="e">
        <f t="shared" si="15"/>
        <v>#REF!</v>
      </c>
      <c r="B103" s="5" t="e">
        <f t="shared" si="24"/>
        <v>#REF!</v>
      </c>
      <c r="C103" s="39" t="s">
        <v>4460</v>
      </c>
      <c r="D103" s="40" t="s">
        <v>2730</v>
      </c>
      <c r="E103" s="1" t="s">
        <v>53</v>
      </c>
      <c r="F103" s="6">
        <v>3632</v>
      </c>
      <c r="G103" s="1" t="s">
        <v>2729</v>
      </c>
      <c r="M103" s="1" t="s">
        <v>54</v>
      </c>
      <c r="N103" s="1" t="s">
        <v>1</v>
      </c>
      <c r="O103" s="23">
        <v>4.5</v>
      </c>
      <c r="P103" s="1" t="e">
        <f t="shared" si="16"/>
        <v>#REF!</v>
      </c>
      <c r="R103" s="1" t="str">
        <f>Table14[[#This Row],[Short Description]]</f>
        <v>TesiraFORTÉ AVB AI</v>
      </c>
      <c r="S103" s="1" t="s">
        <v>2731</v>
      </c>
      <c r="T103" s="1" t="s">
        <v>2728</v>
      </c>
      <c r="U103" s="1" t="s">
        <v>57</v>
      </c>
      <c r="V103" s="1" t="e">
        <f t="shared" si="17"/>
        <v>#REF!</v>
      </c>
      <c r="W103" s="1" t="e">
        <f t="shared" si="18"/>
        <v>#REF!</v>
      </c>
      <c r="X103" s="1" t="s">
        <v>2553</v>
      </c>
      <c r="AA103" s="1" t="s">
        <v>59</v>
      </c>
      <c r="AB103" s="1" t="s">
        <v>60</v>
      </c>
      <c r="AC103" s="31">
        <f>Table14[[#This Row],[US MSRP]]</f>
        <v>3632</v>
      </c>
      <c r="AH103" s="1" t="e">
        <f t="shared" si="19"/>
        <v>#REF!</v>
      </c>
      <c r="AI103" s="1" t="e">
        <f t="shared" si="20"/>
        <v>#REF!</v>
      </c>
      <c r="AJ103" s="1" t="e">
        <f t="shared" si="21"/>
        <v>#REF!</v>
      </c>
      <c r="AK103" s="1" t="e">
        <f t="shared" si="22"/>
        <v>#REF!</v>
      </c>
      <c r="AL103" s="1" t="s">
        <v>54</v>
      </c>
      <c r="AM103" s="1" t="s">
        <v>61</v>
      </c>
      <c r="AN103" s="30" t="e">
        <f t="shared" si="25"/>
        <v>#REF!</v>
      </c>
      <c r="AO103" s="1" t="str">
        <f>Table14[[#This Row],[Manufacturer''s Category]]</f>
        <v>Tesira</v>
      </c>
      <c r="AQ103" s="1" t="e">
        <f t="shared" si="23"/>
        <v>#REF!</v>
      </c>
    </row>
    <row r="104" spans="1:44" ht="42" customHeight="1" x14ac:dyDescent="0.3">
      <c r="A104" s="1" t="e">
        <f t="shared" si="15"/>
        <v>#REF!</v>
      </c>
      <c r="B104" s="5" t="e">
        <f t="shared" si="24"/>
        <v>#REF!</v>
      </c>
      <c r="C104" s="39" t="s">
        <v>4461</v>
      </c>
      <c r="D104" s="40" t="s">
        <v>2733</v>
      </c>
      <c r="E104" s="1" t="s">
        <v>53</v>
      </c>
      <c r="F104" s="6">
        <v>4510</v>
      </c>
      <c r="G104" s="1" t="s">
        <v>2732</v>
      </c>
      <c r="M104" s="1" t="s">
        <v>54</v>
      </c>
      <c r="N104" s="1" t="s">
        <v>1</v>
      </c>
      <c r="O104" s="23">
        <v>4.5</v>
      </c>
      <c r="P104" s="1" t="e">
        <f t="shared" si="16"/>
        <v>#REF!</v>
      </c>
      <c r="R104" s="1" t="str">
        <f>Table14[[#This Row],[Short Description]]</f>
        <v>TesiraFORTÉ AVB CI</v>
      </c>
      <c r="S104" s="1" t="s">
        <v>2734</v>
      </c>
      <c r="T104" s="1" t="s">
        <v>2728</v>
      </c>
      <c r="U104" s="1" t="s">
        <v>57</v>
      </c>
      <c r="V104" s="1" t="e">
        <f t="shared" si="17"/>
        <v>#REF!</v>
      </c>
      <c r="W104" s="1" t="e">
        <f t="shared" si="18"/>
        <v>#REF!</v>
      </c>
      <c r="X104" s="1" t="s">
        <v>2553</v>
      </c>
      <c r="AA104" s="1" t="s">
        <v>59</v>
      </c>
      <c r="AB104" s="1" t="s">
        <v>60</v>
      </c>
      <c r="AC104" s="31">
        <f>Table14[[#This Row],[US MSRP]]</f>
        <v>4510</v>
      </c>
      <c r="AH104" s="1" t="e">
        <f t="shared" si="19"/>
        <v>#REF!</v>
      </c>
      <c r="AI104" s="1" t="e">
        <f t="shared" si="20"/>
        <v>#REF!</v>
      </c>
      <c r="AJ104" s="1" t="e">
        <f t="shared" si="21"/>
        <v>#REF!</v>
      </c>
      <c r="AK104" s="1" t="e">
        <f t="shared" si="22"/>
        <v>#REF!</v>
      </c>
      <c r="AL104" s="1" t="s">
        <v>54</v>
      </c>
      <c r="AM104" s="1" t="s">
        <v>61</v>
      </c>
      <c r="AN104" s="30" t="e">
        <f t="shared" si="25"/>
        <v>#REF!</v>
      </c>
      <c r="AO104" s="1" t="str">
        <f>Table14[[#This Row],[Manufacturer''s Category]]</f>
        <v>Tesira</v>
      </c>
      <c r="AQ104" s="1" t="e">
        <f t="shared" si="23"/>
        <v>#REF!</v>
      </c>
    </row>
    <row r="105" spans="1:44" ht="42" customHeight="1" x14ac:dyDescent="0.3">
      <c r="A105" s="1" t="e">
        <f t="shared" ref="A105:A119" si="26">Company</f>
        <v>#REF!</v>
      </c>
      <c r="B105" s="5" t="e">
        <f t="shared" si="24"/>
        <v>#REF!</v>
      </c>
      <c r="C105" s="43" t="s">
        <v>4462</v>
      </c>
      <c r="D105" s="40" t="s">
        <v>2736</v>
      </c>
      <c r="E105" s="1" t="s">
        <v>53</v>
      </c>
      <c r="F105" s="6">
        <v>4840</v>
      </c>
      <c r="G105" s="1" t="s">
        <v>2735</v>
      </c>
      <c r="M105" s="1" t="s">
        <v>54</v>
      </c>
      <c r="N105" s="1" t="s">
        <v>1</v>
      </c>
      <c r="O105" s="23">
        <v>4.5</v>
      </c>
      <c r="P105" s="1" t="e">
        <f t="shared" si="16"/>
        <v>#REF!</v>
      </c>
      <c r="R105" s="1" t="str">
        <f>Table14[[#This Row],[Short Description]]</f>
        <v>TesiraFORTÉ AVB VT</v>
      </c>
      <c r="S105" s="1" t="s">
        <v>2737</v>
      </c>
      <c r="T105" s="1" t="s">
        <v>2728</v>
      </c>
      <c r="U105" s="1" t="s">
        <v>57</v>
      </c>
      <c r="V105" s="1" t="e">
        <f t="shared" si="17"/>
        <v>#REF!</v>
      </c>
      <c r="W105" s="1" t="e">
        <f t="shared" si="18"/>
        <v>#REF!</v>
      </c>
      <c r="X105" s="1" t="s">
        <v>2553</v>
      </c>
      <c r="AA105" s="1" t="s">
        <v>59</v>
      </c>
      <c r="AB105" s="1" t="s">
        <v>60</v>
      </c>
      <c r="AC105" s="31">
        <f>Table14[[#This Row],[US MSRP]]</f>
        <v>4840</v>
      </c>
      <c r="AH105" s="1" t="e">
        <f t="shared" si="19"/>
        <v>#REF!</v>
      </c>
      <c r="AI105" s="1" t="e">
        <f t="shared" si="20"/>
        <v>#REF!</v>
      </c>
      <c r="AJ105" s="1" t="e">
        <f t="shared" si="21"/>
        <v>#REF!</v>
      </c>
      <c r="AK105" s="1" t="e">
        <f t="shared" si="22"/>
        <v>#REF!</v>
      </c>
      <c r="AL105" s="1" t="s">
        <v>54</v>
      </c>
      <c r="AM105" s="1" t="s">
        <v>61</v>
      </c>
      <c r="AN105" s="30" t="e">
        <f t="shared" si="25"/>
        <v>#REF!</v>
      </c>
      <c r="AO105" s="1" t="str">
        <f>Table14[[#This Row],[Manufacturer''s Category]]</f>
        <v>Tesira</v>
      </c>
      <c r="AQ105" s="1" t="e">
        <f t="shared" si="23"/>
        <v>#REF!</v>
      </c>
    </row>
    <row r="106" spans="1:44" ht="42" customHeight="1" x14ac:dyDescent="0.3">
      <c r="A106" s="1" t="e">
        <f t="shared" si="26"/>
        <v>#REF!</v>
      </c>
      <c r="B106" s="5" t="e">
        <f t="shared" si="24"/>
        <v>#REF!</v>
      </c>
      <c r="C106" s="43" t="s">
        <v>4463</v>
      </c>
      <c r="D106" s="40" t="s">
        <v>2739</v>
      </c>
      <c r="E106" s="1" t="s">
        <v>53</v>
      </c>
      <c r="F106" s="6">
        <v>3412</v>
      </c>
      <c r="G106" s="1" t="s">
        <v>2738</v>
      </c>
      <c r="M106" s="1" t="s">
        <v>54</v>
      </c>
      <c r="N106" s="1" t="s">
        <v>1</v>
      </c>
      <c r="O106" s="23">
        <v>4.5</v>
      </c>
      <c r="P106" s="1" t="e">
        <f t="shared" si="16"/>
        <v>#REF!</v>
      </c>
      <c r="R106" s="1" t="str">
        <f>Table14[[#This Row],[Short Description]]</f>
        <v>TesiraFORTÉ AVB VT4</v>
      </c>
      <c r="S106" s="1" t="s">
        <v>2740</v>
      </c>
      <c r="T106" s="1" t="s">
        <v>2728</v>
      </c>
      <c r="U106" s="1" t="s">
        <v>57</v>
      </c>
      <c r="V106" s="1" t="e">
        <f t="shared" si="17"/>
        <v>#REF!</v>
      </c>
      <c r="W106" s="1" t="e">
        <f t="shared" si="18"/>
        <v>#REF!</v>
      </c>
      <c r="X106" s="1" t="s">
        <v>2553</v>
      </c>
      <c r="AA106" s="1" t="s">
        <v>59</v>
      </c>
      <c r="AB106" s="1" t="s">
        <v>60</v>
      </c>
      <c r="AC106" s="31">
        <f>Table14[[#This Row],[US MSRP]]</f>
        <v>3412</v>
      </c>
      <c r="AH106" s="1" t="e">
        <f t="shared" si="19"/>
        <v>#REF!</v>
      </c>
      <c r="AI106" s="1" t="e">
        <f t="shared" si="20"/>
        <v>#REF!</v>
      </c>
      <c r="AJ106" s="1" t="e">
        <f t="shared" si="21"/>
        <v>#REF!</v>
      </c>
      <c r="AK106" s="1" t="e">
        <f t="shared" si="22"/>
        <v>#REF!</v>
      </c>
      <c r="AL106" s="1" t="s">
        <v>54</v>
      </c>
      <c r="AM106" s="1" t="s">
        <v>61</v>
      </c>
      <c r="AN106" s="30" t="e">
        <f t="shared" si="25"/>
        <v>#REF!</v>
      </c>
      <c r="AO106" s="1" t="str">
        <f>Table14[[#This Row],[Manufacturer''s Category]]</f>
        <v>Tesira</v>
      </c>
      <c r="AQ106" s="1" t="e">
        <f t="shared" si="23"/>
        <v>#REF!</v>
      </c>
    </row>
    <row r="107" spans="1:44" ht="42" customHeight="1" x14ac:dyDescent="0.3">
      <c r="A107" s="1" t="e">
        <f t="shared" si="26"/>
        <v>#REF!</v>
      </c>
      <c r="B107" s="5" t="e">
        <f t="shared" si="24"/>
        <v>#REF!</v>
      </c>
      <c r="C107" s="39" t="s">
        <v>4464</v>
      </c>
      <c r="D107" s="40" t="s">
        <v>2742</v>
      </c>
      <c r="E107" s="1" t="s">
        <v>53</v>
      </c>
      <c r="F107" s="6">
        <v>4072</v>
      </c>
      <c r="G107" s="1" t="s">
        <v>2741</v>
      </c>
      <c r="M107" s="1" t="s">
        <v>54</v>
      </c>
      <c r="N107" s="1" t="s">
        <v>1</v>
      </c>
      <c r="O107" s="23">
        <v>4.5</v>
      </c>
      <c r="P107" s="1" t="e">
        <f t="shared" si="16"/>
        <v>#REF!</v>
      </c>
      <c r="R107" s="1" t="str">
        <f>Table14[[#This Row],[Short Description]]</f>
        <v>TesiraFORTÉ CI</v>
      </c>
      <c r="S107" s="1" t="s">
        <v>2743</v>
      </c>
      <c r="T107" s="1" t="s">
        <v>2728</v>
      </c>
      <c r="U107" s="1" t="s">
        <v>57</v>
      </c>
      <c r="V107" s="1" t="e">
        <f t="shared" si="17"/>
        <v>#REF!</v>
      </c>
      <c r="W107" s="1" t="e">
        <f t="shared" si="18"/>
        <v>#REF!</v>
      </c>
      <c r="X107" s="1" t="s">
        <v>2553</v>
      </c>
      <c r="AA107" s="1" t="s">
        <v>59</v>
      </c>
      <c r="AB107" s="1" t="s">
        <v>60</v>
      </c>
      <c r="AC107" s="31">
        <f>Table14[[#This Row],[US MSRP]]</f>
        <v>4072</v>
      </c>
      <c r="AH107" s="1" t="e">
        <f t="shared" si="19"/>
        <v>#REF!</v>
      </c>
      <c r="AI107" s="1" t="e">
        <f t="shared" si="20"/>
        <v>#REF!</v>
      </c>
      <c r="AJ107" s="1" t="e">
        <f t="shared" si="21"/>
        <v>#REF!</v>
      </c>
      <c r="AK107" s="1" t="e">
        <f t="shared" si="22"/>
        <v>#REF!</v>
      </c>
      <c r="AL107" s="1" t="s">
        <v>54</v>
      </c>
      <c r="AM107" s="1" t="s">
        <v>61</v>
      </c>
      <c r="AN107" s="30" t="e">
        <f t="shared" si="25"/>
        <v>#REF!</v>
      </c>
      <c r="AO107" s="1" t="str">
        <f>Table14[[#This Row],[Manufacturer''s Category]]</f>
        <v>Tesira</v>
      </c>
      <c r="AQ107" s="1" t="e">
        <f t="shared" si="23"/>
        <v>#REF!</v>
      </c>
    </row>
    <row r="108" spans="1:44" ht="42" customHeight="1" x14ac:dyDescent="0.3">
      <c r="A108" s="1" t="e">
        <f t="shared" si="26"/>
        <v>#REF!</v>
      </c>
      <c r="B108" s="5" t="e">
        <f t="shared" si="24"/>
        <v>#REF!</v>
      </c>
      <c r="C108" s="43" t="s">
        <v>4465</v>
      </c>
      <c r="D108" s="40" t="s">
        <v>2745</v>
      </c>
      <c r="E108" s="1" t="s">
        <v>53</v>
      </c>
      <c r="F108" s="6">
        <v>3962</v>
      </c>
      <c r="G108" s="1" t="s">
        <v>2744</v>
      </c>
      <c r="M108" s="1" t="s">
        <v>54</v>
      </c>
      <c r="N108" s="1" t="s">
        <v>1</v>
      </c>
      <c r="O108" s="23">
        <v>4.5</v>
      </c>
      <c r="P108" s="1" t="e">
        <f t="shared" si="16"/>
        <v>#REF!</v>
      </c>
      <c r="R108" s="1" t="str">
        <f>Table14[[#This Row],[Short Description]]</f>
        <v>TesiraFORTÉ DAN AI</v>
      </c>
      <c r="S108" s="1" t="s">
        <v>2746</v>
      </c>
      <c r="T108" s="1" t="s">
        <v>2728</v>
      </c>
      <c r="U108" s="1" t="s">
        <v>57</v>
      </c>
      <c r="V108" s="1" t="e">
        <f t="shared" si="17"/>
        <v>#REF!</v>
      </c>
      <c r="W108" s="1" t="e">
        <f t="shared" si="18"/>
        <v>#REF!</v>
      </c>
      <c r="X108" s="1" t="s">
        <v>2553</v>
      </c>
      <c r="AA108" s="1" t="s">
        <v>59</v>
      </c>
      <c r="AB108" s="1" t="s">
        <v>60</v>
      </c>
      <c r="AC108" s="31">
        <f>Table14[[#This Row],[US MSRP]]</f>
        <v>3962</v>
      </c>
      <c r="AH108" s="1" t="e">
        <f t="shared" si="19"/>
        <v>#REF!</v>
      </c>
      <c r="AI108" s="1" t="e">
        <f t="shared" si="20"/>
        <v>#REF!</v>
      </c>
      <c r="AJ108" s="1" t="e">
        <f t="shared" si="21"/>
        <v>#REF!</v>
      </c>
      <c r="AK108" s="1" t="e">
        <f t="shared" si="22"/>
        <v>#REF!</v>
      </c>
      <c r="AL108" s="1" t="s">
        <v>54</v>
      </c>
      <c r="AM108" s="1" t="s">
        <v>61</v>
      </c>
      <c r="AN108" s="30" t="e">
        <f t="shared" si="25"/>
        <v>#REF!</v>
      </c>
      <c r="AO108" s="1" t="str">
        <f>Table14[[#This Row],[Manufacturer''s Category]]</f>
        <v>Tesira</v>
      </c>
      <c r="AQ108" s="1" t="e">
        <f t="shared" si="23"/>
        <v>#REF!</v>
      </c>
    </row>
    <row r="109" spans="1:44" ht="42" customHeight="1" x14ac:dyDescent="0.3">
      <c r="A109" s="1" t="e">
        <f t="shared" si="26"/>
        <v>#REF!</v>
      </c>
      <c r="B109" s="5" t="e">
        <f t="shared" si="24"/>
        <v>#REF!</v>
      </c>
      <c r="C109" s="43" t="s">
        <v>4466</v>
      </c>
      <c r="D109" s="40" t="s">
        <v>2748</v>
      </c>
      <c r="E109" s="1" t="s">
        <v>53</v>
      </c>
      <c r="F109" s="6">
        <v>4730</v>
      </c>
      <c r="G109" s="1" t="s">
        <v>2747</v>
      </c>
      <c r="M109" s="1" t="s">
        <v>54</v>
      </c>
      <c r="N109" s="1" t="s">
        <v>1</v>
      </c>
      <c r="O109" s="23">
        <v>4.5</v>
      </c>
      <c r="P109" s="1" t="e">
        <f t="shared" si="16"/>
        <v>#REF!</v>
      </c>
      <c r="R109" s="1" t="str">
        <f>Table14[[#This Row],[Short Description]]</f>
        <v>TesiraFORTÉ DAN CI</v>
      </c>
      <c r="S109" s="1" t="s">
        <v>2749</v>
      </c>
      <c r="T109" s="1" t="s">
        <v>2728</v>
      </c>
      <c r="U109" s="1" t="s">
        <v>57</v>
      </c>
      <c r="V109" s="1" t="e">
        <f t="shared" si="17"/>
        <v>#REF!</v>
      </c>
      <c r="W109" s="1" t="e">
        <f t="shared" si="18"/>
        <v>#REF!</v>
      </c>
      <c r="X109" s="1" t="s">
        <v>2553</v>
      </c>
      <c r="AA109" s="1" t="s">
        <v>59</v>
      </c>
      <c r="AB109" s="1" t="s">
        <v>60</v>
      </c>
      <c r="AC109" s="31">
        <f>Table14[[#This Row],[US MSRP]]</f>
        <v>4730</v>
      </c>
      <c r="AH109" s="1" t="e">
        <f t="shared" si="19"/>
        <v>#REF!</v>
      </c>
      <c r="AI109" s="1" t="e">
        <f t="shared" si="20"/>
        <v>#REF!</v>
      </c>
      <c r="AJ109" s="1" t="e">
        <f t="shared" si="21"/>
        <v>#REF!</v>
      </c>
      <c r="AK109" s="1" t="e">
        <f t="shared" si="22"/>
        <v>#REF!</v>
      </c>
      <c r="AL109" s="1" t="s">
        <v>54</v>
      </c>
      <c r="AM109" s="1" t="s">
        <v>61</v>
      </c>
      <c r="AN109" s="30" t="e">
        <f t="shared" si="25"/>
        <v>#REF!</v>
      </c>
      <c r="AO109" s="1" t="str">
        <f>Table14[[#This Row],[Manufacturer''s Category]]</f>
        <v>Tesira</v>
      </c>
      <c r="AQ109" s="1" t="e">
        <f t="shared" si="23"/>
        <v>#REF!</v>
      </c>
    </row>
    <row r="110" spans="1:44" ht="42" customHeight="1" x14ac:dyDescent="0.3">
      <c r="A110" s="1" t="e">
        <f t="shared" si="26"/>
        <v>#REF!</v>
      </c>
      <c r="B110" s="5" t="e">
        <f t="shared" si="24"/>
        <v>#REF!</v>
      </c>
      <c r="C110" s="43" t="s">
        <v>4467</v>
      </c>
      <c r="D110" s="40" t="s">
        <v>2751</v>
      </c>
      <c r="E110" s="1" t="s">
        <v>53</v>
      </c>
      <c r="F110" s="6">
        <v>5170</v>
      </c>
      <c r="G110" s="1" t="s">
        <v>2750</v>
      </c>
      <c r="M110" s="1" t="s">
        <v>54</v>
      </c>
      <c r="N110" s="1" t="s">
        <v>1</v>
      </c>
      <c r="O110" s="23">
        <v>4.5</v>
      </c>
      <c r="P110" s="1" t="e">
        <f t="shared" si="16"/>
        <v>#REF!</v>
      </c>
      <c r="R110" s="1" t="str">
        <f>Table14[[#This Row],[Short Description]]</f>
        <v>TesiraFORTÉ DAN VT</v>
      </c>
      <c r="S110" s="1" t="s">
        <v>2752</v>
      </c>
      <c r="T110" s="1" t="s">
        <v>2728</v>
      </c>
      <c r="U110" s="1" t="s">
        <v>57</v>
      </c>
      <c r="V110" s="1" t="e">
        <f t="shared" si="17"/>
        <v>#REF!</v>
      </c>
      <c r="W110" s="1" t="e">
        <f t="shared" si="18"/>
        <v>#REF!</v>
      </c>
      <c r="X110" s="1" t="s">
        <v>2553</v>
      </c>
      <c r="AA110" s="1" t="s">
        <v>59</v>
      </c>
      <c r="AB110" s="1" t="s">
        <v>60</v>
      </c>
      <c r="AC110" s="31">
        <f>Table14[[#This Row],[US MSRP]]</f>
        <v>5170</v>
      </c>
      <c r="AH110" s="1" t="e">
        <f t="shared" si="19"/>
        <v>#REF!</v>
      </c>
      <c r="AI110" s="1" t="e">
        <f t="shared" si="20"/>
        <v>#REF!</v>
      </c>
      <c r="AJ110" s="1" t="e">
        <f t="shared" si="21"/>
        <v>#REF!</v>
      </c>
      <c r="AK110" s="1" t="e">
        <f t="shared" si="22"/>
        <v>#REF!</v>
      </c>
      <c r="AL110" s="1" t="s">
        <v>54</v>
      </c>
      <c r="AM110" s="1" t="s">
        <v>61</v>
      </c>
      <c r="AN110" s="30" t="e">
        <f t="shared" si="25"/>
        <v>#REF!</v>
      </c>
      <c r="AO110" s="1" t="str">
        <f>Table14[[#This Row],[Manufacturer''s Category]]</f>
        <v>Tesira</v>
      </c>
      <c r="AQ110" s="1" t="e">
        <f t="shared" si="23"/>
        <v>#REF!</v>
      </c>
    </row>
    <row r="111" spans="1:44" ht="42" customHeight="1" x14ac:dyDescent="0.3">
      <c r="A111" s="1" t="e">
        <f t="shared" si="26"/>
        <v>#REF!</v>
      </c>
      <c r="B111" s="5" t="e">
        <f t="shared" si="24"/>
        <v>#REF!</v>
      </c>
      <c r="C111" s="43" t="s">
        <v>4468</v>
      </c>
      <c r="D111" s="40" t="s">
        <v>2754</v>
      </c>
      <c r="E111" s="1" t="s">
        <v>53</v>
      </c>
      <c r="F111" s="6">
        <v>3632</v>
      </c>
      <c r="G111" s="1" t="s">
        <v>2753</v>
      </c>
      <c r="M111" s="1" t="s">
        <v>54</v>
      </c>
      <c r="N111" s="1" t="s">
        <v>1</v>
      </c>
      <c r="O111" s="23">
        <v>4.5</v>
      </c>
      <c r="P111" s="1" t="e">
        <f t="shared" si="16"/>
        <v>#REF!</v>
      </c>
      <c r="R111" s="1" t="str">
        <f>Table14[[#This Row],[Short Description]]</f>
        <v>TesiraFORTÉ DAN VT4</v>
      </c>
      <c r="S111" s="1" t="s">
        <v>2755</v>
      </c>
      <c r="T111" s="1" t="s">
        <v>2728</v>
      </c>
      <c r="U111" s="1" t="s">
        <v>57</v>
      </c>
      <c r="V111" s="1" t="e">
        <f t="shared" si="17"/>
        <v>#REF!</v>
      </c>
      <c r="W111" s="1" t="e">
        <f t="shared" si="18"/>
        <v>#REF!</v>
      </c>
      <c r="X111" s="1" t="s">
        <v>2553</v>
      </c>
      <c r="AA111" s="1" t="s">
        <v>59</v>
      </c>
      <c r="AB111" s="1" t="s">
        <v>60</v>
      </c>
      <c r="AC111" s="31">
        <f>Table14[[#This Row],[US MSRP]]</f>
        <v>3632</v>
      </c>
      <c r="AH111" s="1" t="e">
        <f t="shared" si="19"/>
        <v>#REF!</v>
      </c>
      <c r="AI111" s="1" t="e">
        <f t="shared" si="20"/>
        <v>#REF!</v>
      </c>
      <c r="AJ111" s="1" t="e">
        <f t="shared" si="21"/>
        <v>#REF!</v>
      </c>
      <c r="AK111" s="1" t="e">
        <f t="shared" si="22"/>
        <v>#REF!</v>
      </c>
      <c r="AL111" s="1" t="s">
        <v>54</v>
      </c>
      <c r="AM111" s="1" t="s">
        <v>61</v>
      </c>
      <c r="AN111" s="30" t="e">
        <f t="shared" si="25"/>
        <v>#REF!</v>
      </c>
      <c r="AO111" s="1" t="str">
        <f>Table14[[#This Row],[Manufacturer''s Category]]</f>
        <v>Tesira</v>
      </c>
      <c r="AQ111" s="1" t="e">
        <f t="shared" si="23"/>
        <v>#REF!</v>
      </c>
    </row>
    <row r="112" spans="1:44" ht="42" customHeight="1" x14ac:dyDescent="0.3">
      <c r="A112" s="1" t="e">
        <f t="shared" si="26"/>
        <v>#REF!</v>
      </c>
      <c r="B112" s="5" t="e">
        <f t="shared" si="24"/>
        <v>#REF!</v>
      </c>
      <c r="C112" s="43" t="s">
        <v>4469</v>
      </c>
      <c r="D112" s="40" t="s">
        <v>2757</v>
      </c>
      <c r="E112" s="1" t="s">
        <v>53</v>
      </c>
      <c r="F112" s="6">
        <v>4400</v>
      </c>
      <c r="G112" s="1" t="s">
        <v>2756</v>
      </c>
      <c r="M112" s="1" t="s">
        <v>54</v>
      </c>
      <c r="N112" s="1" t="s">
        <v>1</v>
      </c>
      <c r="O112" s="23">
        <v>4.5</v>
      </c>
      <c r="P112" s="1" t="e">
        <f t="shared" si="16"/>
        <v>#REF!</v>
      </c>
      <c r="R112" s="1" t="str">
        <f>Table14[[#This Row],[Short Description]]</f>
        <v>TesiraFORTÉ VT</v>
      </c>
      <c r="S112" s="1" t="s">
        <v>2758</v>
      </c>
      <c r="T112" s="1" t="s">
        <v>2728</v>
      </c>
      <c r="U112" s="1" t="s">
        <v>57</v>
      </c>
      <c r="V112" s="1" t="e">
        <f t="shared" si="17"/>
        <v>#REF!</v>
      </c>
      <c r="W112" s="1" t="e">
        <f t="shared" si="18"/>
        <v>#REF!</v>
      </c>
      <c r="X112" s="1" t="s">
        <v>2553</v>
      </c>
      <c r="AA112" s="1" t="s">
        <v>59</v>
      </c>
      <c r="AB112" s="1" t="s">
        <v>60</v>
      </c>
      <c r="AC112" s="31">
        <f>Table14[[#This Row],[US MSRP]]</f>
        <v>4400</v>
      </c>
      <c r="AH112" s="1" t="e">
        <f t="shared" si="19"/>
        <v>#REF!</v>
      </c>
      <c r="AI112" s="1" t="e">
        <f t="shared" si="20"/>
        <v>#REF!</v>
      </c>
      <c r="AJ112" s="1" t="e">
        <f t="shared" si="21"/>
        <v>#REF!</v>
      </c>
      <c r="AK112" s="1" t="e">
        <f t="shared" si="22"/>
        <v>#REF!</v>
      </c>
      <c r="AL112" s="1" t="s">
        <v>54</v>
      </c>
      <c r="AM112" s="1" t="s">
        <v>61</v>
      </c>
      <c r="AN112" s="30" t="e">
        <f t="shared" si="25"/>
        <v>#REF!</v>
      </c>
      <c r="AO112" s="1" t="str">
        <f>Table14[[#This Row],[Manufacturer''s Category]]</f>
        <v>Tesira</v>
      </c>
      <c r="AQ112" s="1" t="e">
        <f t="shared" si="23"/>
        <v>#REF!</v>
      </c>
    </row>
    <row r="113" spans="1:44" ht="42" customHeight="1" x14ac:dyDescent="0.3">
      <c r="A113" s="1" t="e">
        <f t="shared" si="26"/>
        <v>#REF!</v>
      </c>
      <c r="B113" s="5" t="e">
        <f t="shared" si="24"/>
        <v>#REF!</v>
      </c>
      <c r="C113" s="39" t="s">
        <v>4470</v>
      </c>
      <c r="D113" s="40" t="s">
        <v>2760</v>
      </c>
      <c r="E113" s="1" t="s">
        <v>53</v>
      </c>
      <c r="F113" s="6">
        <v>7152</v>
      </c>
      <c r="G113" s="1" t="s">
        <v>2759</v>
      </c>
      <c r="M113" s="1" t="s">
        <v>54</v>
      </c>
      <c r="N113" s="1" t="s">
        <v>1</v>
      </c>
      <c r="P113" s="1" t="e">
        <f t="shared" si="16"/>
        <v>#REF!</v>
      </c>
      <c r="R113" s="1" t="str">
        <f>Table14[[#This Row],[Short Description]]</f>
        <v>TesiraFORTÉ X 1600​</v>
      </c>
      <c r="S113" s="1" t="s">
        <v>2761</v>
      </c>
      <c r="T113" s="1" t="s">
        <v>2728</v>
      </c>
      <c r="U113" s="1" t="s">
        <v>57</v>
      </c>
      <c r="V113" s="1" t="e">
        <f t="shared" si="17"/>
        <v>#REF!</v>
      </c>
      <c r="W113" s="1" t="e">
        <f t="shared" si="18"/>
        <v>#REF!</v>
      </c>
      <c r="X113" s="1" t="s">
        <v>2553</v>
      </c>
      <c r="AA113" s="1" t="s">
        <v>59</v>
      </c>
      <c r="AB113" s="1" t="s">
        <v>60</v>
      </c>
      <c r="AC113" s="31">
        <f>Table14[[#This Row],[US MSRP]]</f>
        <v>7152</v>
      </c>
      <c r="AH113" s="1" t="e">
        <f t="shared" si="19"/>
        <v>#REF!</v>
      </c>
      <c r="AI113" s="1" t="e">
        <f t="shared" si="20"/>
        <v>#REF!</v>
      </c>
      <c r="AJ113" s="1" t="e">
        <f t="shared" si="21"/>
        <v>#REF!</v>
      </c>
      <c r="AK113" s="1" t="e">
        <f t="shared" si="22"/>
        <v>#REF!</v>
      </c>
      <c r="AL113" s="1" t="s">
        <v>57</v>
      </c>
      <c r="AM113" s="1" t="s">
        <v>61</v>
      </c>
      <c r="AN113" s="30" t="e">
        <f t="shared" si="25"/>
        <v>#REF!</v>
      </c>
      <c r="AO113" s="1" t="str">
        <f>Table14[[#This Row],[Manufacturer''s Category]]</f>
        <v>Tesira</v>
      </c>
      <c r="AQ113" s="1" t="e">
        <f t="shared" si="23"/>
        <v>#REF!</v>
      </c>
    </row>
    <row r="114" spans="1:44" ht="42" customHeight="1" x14ac:dyDescent="0.3">
      <c r="A114" s="1" t="e">
        <f t="shared" si="26"/>
        <v>#REF!</v>
      </c>
      <c r="B114" s="5" t="e">
        <f t="shared" si="24"/>
        <v>#REF!</v>
      </c>
      <c r="C114" s="39" t="s">
        <v>4471</v>
      </c>
      <c r="D114" s="40" t="s">
        <v>2763</v>
      </c>
      <c r="E114" s="1" t="s">
        <v>53</v>
      </c>
      <c r="F114" s="6">
        <v>4950</v>
      </c>
      <c r="G114" s="1" t="s">
        <v>2762</v>
      </c>
      <c r="M114" s="1" t="s">
        <v>54</v>
      </c>
      <c r="N114" s="1" t="s">
        <v>1</v>
      </c>
      <c r="P114" s="1" t="e">
        <f t="shared" si="16"/>
        <v>#REF!</v>
      </c>
      <c r="R114" s="1" t="str">
        <f>Table14[[#This Row],[Short Description]]</f>
        <v>TesiraFORTÉ X 400​</v>
      </c>
      <c r="S114" s="1" t="s">
        <v>2764</v>
      </c>
      <c r="T114" s="1" t="s">
        <v>2728</v>
      </c>
      <c r="U114" s="1" t="s">
        <v>57</v>
      </c>
      <c r="V114" s="1" t="e">
        <f t="shared" si="17"/>
        <v>#REF!</v>
      </c>
      <c r="W114" s="1" t="e">
        <f t="shared" si="18"/>
        <v>#REF!</v>
      </c>
      <c r="X114" s="1" t="s">
        <v>2553</v>
      </c>
      <c r="AA114" s="1" t="s">
        <v>59</v>
      </c>
      <c r="AB114" s="1" t="s">
        <v>60</v>
      </c>
      <c r="AC114" s="31">
        <f>Table14[[#This Row],[US MSRP]]</f>
        <v>4950</v>
      </c>
      <c r="AH114" s="1" t="e">
        <f t="shared" si="19"/>
        <v>#REF!</v>
      </c>
      <c r="AI114" s="1" t="e">
        <f t="shared" si="20"/>
        <v>#REF!</v>
      </c>
      <c r="AJ114" s="1" t="e">
        <f t="shared" si="21"/>
        <v>#REF!</v>
      </c>
      <c r="AK114" s="1" t="e">
        <f t="shared" si="22"/>
        <v>#REF!</v>
      </c>
      <c r="AL114" s="1" t="s">
        <v>57</v>
      </c>
      <c r="AM114" s="1" t="s">
        <v>61</v>
      </c>
      <c r="AN114" s="30" t="e">
        <f t="shared" si="25"/>
        <v>#REF!</v>
      </c>
      <c r="AO114" s="1" t="str">
        <f>Table14[[#This Row],[Manufacturer''s Category]]</f>
        <v>Tesira</v>
      </c>
      <c r="AQ114" s="1" t="e">
        <f t="shared" si="23"/>
        <v>#REF!</v>
      </c>
    </row>
    <row r="115" spans="1:44" ht="42" customHeight="1" x14ac:dyDescent="0.3">
      <c r="A115" s="1" t="e">
        <f t="shared" si="26"/>
        <v>#REF!</v>
      </c>
      <c r="B115" s="5" t="e">
        <f t="shared" si="24"/>
        <v>#REF!</v>
      </c>
      <c r="C115" s="39" t="s">
        <v>4472</v>
      </c>
      <c r="D115" s="40" t="s">
        <v>2766</v>
      </c>
      <c r="E115" s="1" t="s">
        <v>53</v>
      </c>
      <c r="F115" s="6">
        <v>6162</v>
      </c>
      <c r="G115" s="1" t="s">
        <v>2765</v>
      </c>
      <c r="M115" s="1" t="s">
        <v>54</v>
      </c>
      <c r="N115" s="1" t="s">
        <v>1</v>
      </c>
      <c r="P115" s="1" t="e">
        <f t="shared" si="16"/>
        <v>#REF!</v>
      </c>
      <c r="R115" s="1" t="str">
        <f>Table14[[#This Row],[Short Description]]</f>
        <v>TesiraFORTÉ X 800​</v>
      </c>
      <c r="S115" s="1" t="s">
        <v>2767</v>
      </c>
      <c r="T115" s="1" t="s">
        <v>2728</v>
      </c>
      <c r="U115" s="1" t="s">
        <v>57</v>
      </c>
      <c r="V115" s="1" t="e">
        <f t="shared" si="17"/>
        <v>#REF!</v>
      </c>
      <c r="W115" s="1" t="e">
        <f t="shared" si="18"/>
        <v>#REF!</v>
      </c>
      <c r="X115" s="1" t="s">
        <v>2553</v>
      </c>
      <c r="AA115" s="1" t="s">
        <v>59</v>
      </c>
      <c r="AB115" s="1" t="s">
        <v>60</v>
      </c>
      <c r="AC115" s="31">
        <f>Table14[[#This Row],[US MSRP]]</f>
        <v>6162</v>
      </c>
      <c r="AH115" s="1" t="e">
        <f t="shared" si="19"/>
        <v>#REF!</v>
      </c>
      <c r="AI115" s="1" t="e">
        <f t="shared" si="20"/>
        <v>#REF!</v>
      </c>
      <c r="AJ115" s="1" t="e">
        <f t="shared" si="21"/>
        <v>#REF!</v>
      </c>
      <c r="AK115" s="1" t="e">
        <f t="shared" si="22"/>
        <v>#REF!</v>
      </c>
      <c r="AL115" s="1" t="s">
        <v>57</v>
      </c>
      <c r="AM115" s="1" t="s">
        <v>61</v>
      </c>
      <c r="AN115" s="30" t="e">
        <f t="shared" si="25"/>
        <v>#REF!</v>
      </c>
      <c r="AO115" s="1" t="str">
        <f>Table14[[#This Row],[Manufacturer''s Category]]</f>
        <v>Tesira</v>
      </c>
      <c r="AQ115" s="1" t="e">
        <f t="shared" si="23"/>
        <v>#REF!</v>
      </c>
    </row>
    <row r="116" spans="1:44" ht="42" customHeight="1" x14ac:dyDescent="0.3">
      <c r="A116" s="1" t="e">
        <f t="shared" si="26"/>
        <v>#REF!</v>
      </c>
      <c r="B116" s="5" t="e">
        <f t="shared" si="24"/>
        <v>#REF!</v>
      </c>
      <c r="C116" s="43" t="s">
        <v>4473</v>
      </c>
      <c r="D116" s="40" t="s">
        <v>2769</v>
      </c>
      <c r="E116" s="1" t="s">
        <v>53</v>
      </c>
      <c r="F116" s="6">
        <v>2420</v>
      </c>
      <c r="G116" s="1" t="s">
        <v>2768</v>
      </c>
      <c r="M116" s="1" t="s">
        <v>54</v>
      </c>
      <c r="N116" s="1" t="s">
        <v>1</v>
      </c>
      <c r="O116" s="23">
        <v>1.81</v>
      </c>
      <c r="P116" s="1" t="e">
        <f t="shared" si="16"/>
        <v>#REF!</v>
      </c>
      <c r="R116" s="1" t="str">
        <f>Table14[[#This Row],[Short Description]]</f>
        <v>TesiraLUX IDH-1</v>
      </c>
      <c r="S116" s="1" t="s">
        <v>2770</v>
      </c>
      <c r="T116" s="1" t="s">
        <v>2771</v>
      </c>
      <c r="U116" s="1" t="s">
        <v>57</v>
      </c>
      <c r="V116" s="1" t="e">
        <f t="shared" si="17"/>
        <v>#REF!</v>
      </c>
      <c r="W116" s="1" t="e">
        <f t="shared" si="18"/>
        <v>#REF!</v>
      </c>
      <c r="X116" s="1" t="s">
        <v>2553</v>
      </c>
      <c r="AA116" s="1" t="s">
        <v>59</v>
      </c>
      <c r="AB116" s="1" t="s">
        <v>60</v>
      </c>
      <c r="AC116" s="31">
        <f>Table14[[#This Row],[US MSRP]]</f>
        <v>2420</v>
      </c>
      <c r="AH116" s="1" t="e">
        <f t="shared" si="19"/>
        <v>#REF!</v>
      </c>
      <c r="AI116" s="1" t="e">
        <f t="shared" si="20"/>
        <v>#REF!</v>
      </c>
      <c r="AJ116" s="1" t="e">
        <f t="shared" si="21"/>
        <v>#REF!</v>
      </c>
      <c r="AK116" s="1" t="e">
        <f t="shared" si="22"/>
        <v>#REF!</v>
      </c>
      <c r="AL116" s="1" t="s">
        <v>54</v>
      </c>
      <c r="AM116" s="1" t="s">
        <v>61</v>
      </c>
      <c r="AN116" s="30" t="e">
        <f t="shared" si="25"/>
        <v>#REF!</v>
      </c>
      <c r="AO116" s="1" t="str">
        <f>Table14[[#This Row],[Manufacturer''s Category]]</f>
        <v>Tesira</v>
      </c>
      <c r="AQ116" s="1" t="e">
        <f t="shared" si="23"/>
        <v>#REF!</v>
      </c>
    </row>
    <row r="117" spans="1:44" ht="42" customHeight="1" x14ac:dyDescent="0.3">
      <c r="A117" s="1" t="e">
        <f t="shared" si="26"/>
        <v>#REF!</v>
      </c>
      <c r="B117" s="5" t="e">
        <f t="shared" si="24"/>
        <v>#REF!</v>
      </c>
      <c r="C117" s="43" t="s">
        <v>4474</v>
      </c>
      <c r="D117" s="40" t="s">
        <v>2773</v>
      </c>
      <c r="E117" s="1" t="s">
        <v>53</v>
      </c>
      <c r="F117" s="6">
        <v>2420</v>
      </c>
      <c r="G117" s="1" t="s">
        <v>2772</v>
      </c>
      <c r="M117" s="1" t="s">
        <v>54</v>
      </c>
      <c r="N117" s="1" t="s">
        <v>1</v>
      </c>
      <c r="O117" s="23">
        <v>1.81</v>
      </c>
      <c r="P117" s="1" t="e">
        <f t="shared" si="16"/>
        <v>#REF!</v>
      </c>
      <c r="R117" s="1" t="str">
        <f>Table14[[#This Row],[Short Description]]</f>
        <v>TesiraLUX OH-1</v>
      </c>
      <c r="S117" s="1" t="s">
        <v>2774</v>
      </c>
      <c r="T117" s="1" t="s">
        <v>2771</v>
      </c>
      <c r="U117" s="1" t="s">
        <v>57</v>
      </c>
      <c r="V117" s="1" t="e">
        <f t="shared" si="17"/>
        <v>#REF!</v>
      </c>
      <c r="W117" s="1" t="e">
        <f t="shared" si="18"/>
        <v>#REF!</v>
      </c>
      <c r="X117" s="1" t="s">
        <v>2553</v>
      </c>
      <c r="AA117" s="1" t="s">
        <v>59</v>
      </c>
      <c r="AB117" s="1" t="s">
        <v>60</v>
      </c>
      <c r="AC117" s="31">
        <f>Table14[[#This Row],[US MSRP]]</f>
        <v>2420</v>
      </c>
      <c r="AH117" s="1" t="e">
        <f t="shared" si="19"/>
        <v>#REF!</v>
      </c>
      <c r="AI117" s="1" t="e">
        <f t="shared" si="20"/>
        <v>#REF!</v>
      </c>
      <c r="AJ117" s="1" t="e">
        <f t="shared" si="21"/>
        <v>#REF!</v>
      </c>
      <c r="AK117" s="1" t="e">
        <f t="shared" si="22"/>
        <v>#REF!</v>
      </c>
      <c r="AL117" s="1" t="s">
        <v>54</v>
      </c>
      <c r="AM117" s="1" t="s">
        <v>61</v>
      </c>
      <c r="AN117" s="30" t="e">
        <f t="shared" si="25"/>
        <v>#REF!</v>
      </c>
      <c r="AO117" s="1" t="str">
        <f>Table14[[#This Row],[Manufacturer''s Category]]</f>
        <v>Tesira</v>
      </c>
      <c r="AQ117" s="1" t="e">
        <f t="shared" si="23"/>
        <v>#REF!</v>
      </c>
    </row>
    <row r="118" spans="1:44" ht="42" customHeight="1" x14ac:dyDescent="0.3">
      <c r="A118" s="1" t="e">
        <f t="shared" si="26"/>
        <v>#REF!</v>
      </c>
      <c r="B118" s="5" t="e">
        <f t="shared" si="24"/>
        <v>#REF!</v>
      </c>
      <c r="C118" s="43" t="s">
        <v>4475</v>
      </c>
      <c r="D118" s="45" t="s">
        <v>2776</v>
      </c>
      <c r="E118" s="1" t="s">
        <v>53</v>
      </c>
      <c r="F118" s="6">
        <v>3632</v>
      </c>
      <c r="G118" s="1" t="s">
        <v>2775</v>
      </c>
      <c r="M118" s="1" t="s">
        <v>54</v>
      </c>
      <c r="N118" s="1" t="s">
        <v>1</v>
      </c>
      <c r="O118" s="23">
        <v>17.5</v>
      </c>
      <c r="P118" s="1" t="e">
        <f t="shared" si="16"/>
        <v>#REF!</v>
      </c>
      <c r="R118" s="1" t="str">
        <f>Table14[[#This Row],[Short Description]]</f>
        <v>TesiraXEL 1200.1</v>
      </c>
      <c r="S118" s="1" t="s">
        <v>2777</v>
      </c>
      <c r="T118" s="1" t="s">
        <v>221</v>
      </c>
      <c r="U118" s="1" t="s">
        <v>57</v>
      </c>
      <c r="V118" s="1" t="e">
        <f t="shared" si="17"/>
        <v>#REF!</v>
      </c>
      <c r="W118" s="1" t="e">
        <f t="shared" si="18"/>
        <v>#REF!</v>
      </c>
      <c r="X118" s="1" t="s">
        <v>2553</v>
      </c>
      <c r="AA118" s="1" t="s">
        <v>59</v>
      </c>
      <c r="AB118" s="1" t="s">
        <v>60</v>
      </c>
      <c r="AC118" s="31">
        <f>Table14[[#This Row],[US MSRP]]</f>
        <v>3632</v>
      </c>
      <c r="AH118" s="1" t="e">
        <f t="shared" si="19"/>
        <v>#REF!</v>
      </c>
      <c r="AI118" s="1" t="e">
        <f t="shared" si="20"/>
        <v>#REF!</v>
      </c>
      <c r="AJ118" s="1" t="e">
        <f t="shared" si="21"/>
        <v>#REF!</v>
      </c>
      <c r="AK118" s="1" t="e">
        <f t="shared" si="22"/>
        <v>#REF!</v>
      </c>
      <c r="AL118" s="1" t="s">
        <v>54</v>
      </c>
      <c r="AM118" s="1" t="s">
        <v>61</v>
      </c>
      <c r="AN118" s="30" t="e">
        <f t="shared" si="25"/>
        <v>#REF!</v>
      </c>
      <c r="AO118" s="1" t="str">
        <f>Table14[[#This Row],[Manufacturer''s Category]]</f>
        <v>Tesira</v>
      </c>
      <c r="AQ118" s="1" t="e">
        <f t="shared" si="23"/>
        <v>#REF!</v>
      </c>
      <c r="AR118" s="28"/>
    </row>
    <row r="119" spans="1:44" ht="42" customHeight="1" x14ac:dyDescent="0.3">
      <c r="A119" s="1" t="e">
        <f t="shared" si="26"/>
        <v>#REF!</v>
      </c>
      <c r="B119" s="5" t="e">
        <f t="shared" si="24"/>
        <v>#REF!</v>
      </c>
      <c r="C119" s="43" t="s">
        <v>4476</v>
      </c>
      <c r="D119" s="45" t="s">
        <v>2779</v>
      </c>
      <c r="E119" s="1" t="s">
        <v>53</v>
      </c>
      <c r="F119" s="6">
        <v>4840</v>
      </c>
      <c r="G119" s="1" t="s">
        <v>2778</v>
      </c>
      <c r="M119" s="1" t="s">
        <v>54</v>
      </c>
      <c r="N119" s="1" t="s">
        <v>1</v>
      </c>
      <c r="O119" s="23">
        <v>19</v>
      </c>
      <c r="P119" s="1" t="e">
        <f t="shared" si="16"/>
        <v>#REF!</v>
      </c>
      <c r="R119" s="1" t="str">
        <f>Table14[[#This Row],[Short Description]]</f>
        <v>TesiraXEL 1200.2</v>
      </c>
      <c r="S119" s="1" t="s">
        <v>2780</v>
      </c>
      <c r="T119" s="1" t="s">
        <v>221</v>
      </c>
      <c r="U119" s="1" t="s">
        <v>57</v>
      </c>
      <c r="V119" s="1" t="e">
        <f t="shared" si="17"/>
        <v>#REF!</v>
      </c>
      <c r="W119" s="1" t="e">
        <f t="shared" si="18"/>
        <v>#REF!</v>
      </c>
      <c r="X119" s="1" t="s">
        <v>2553</v>
      </c>
      <c r="AA119" s="1" t="s">
        <v>59</v>
      </c>
      <c r="AB119" s="1" t="s">
        <v>60</v>
      </c>
      <c r="AC119" s="31">
        <f>Table14[[#This Row],[US MSRP]]</f>
        <v>4840</v>
      </c>
      <c r="AH119" s="1" t="e">
        <f t="shared" si="19"/>
        <v>#REF!</v>
      </c>
      <c r="AI119" s="1" t="e">
        <f t="shared" si="20"/>
        <v>#REF!</v>
      </c>
      <c r="AJ119" s="1" t="e">
        <f t="shared" si="21"/>
        <v>#REF!</v>
      </c>
      <c r="AK119" s="1" t="e">
        <f t="shared" si="22"/>
        <v>#REF!</v>
      </c>
      <c r="AL119" s="1" t="s">
        <v>54</v>
      </c>
      <c r="AM119" s="1" t="s">
        <v>61</v>
      </c>
      <c r="AN119" s="30" t="e">
        <f t="shared" si="25"/>
        <v>#REF!</v>
      </c>
      <c r="AO119" s="1" t="str">
        <f>Table14[[#This Row],[Manufacturer''s Category]]</f>
        <v>Tesira</v>
      </c>
      <c r="AQ119" s="1" t="e">
        <f t="shared" si="23"/>
        <v>#REF!</v>
      </c>
      <c r="AR119" s="28"/>
    </row>
    <row r="120" spans="1:44" ht="42" customHeight="1" x14ac:dyDescent="0.3">
      <c r="A120" s="1" t="s">
        <v>0</v>
      </c>
      <c r="B120" s="5" t="e">
        <f t="shared" si="24"/>
        <v>#REF!</v>
      </c>
      <c r="C120" s="39" t="s">
        <v>4479</v>
      </c>
      <c r="D120" s="40" t="s">
        <v>3416</v>
      </c>
      <c r="E120" s="1" t="s">
        <v>53</v>
      </c>
      <c r="F120" s="6">
        <v>7000</v>
      </c>
      <c r="G120" s="1" t="s">
        <v>3415</v>
      </c>
      <c r="I120" s="1" t="s">
        <v>3110</v>
      </c>
      <c r="J120" s="1" t="s">
        <v>3110</v>
      </c>
      <c r="K120" s="1" t="s">
        <v>3110</v>
      </c>
      <c r="L120" s="1" t="s">
        <v>3110</v>
      </c>
      <c r="M120" s="1" t="s">
        <v>3110</v>
      </c>
      <c r="N120" s="1" t="s">
        <v>1</v>
      </c>
      <c r="O120" s="3" t="s">
        <v>3110</v>
      </c>
      <c r="P120" s="1" t="s">
        <v>2</v>
      </c>
      <c r="Q120" s="1" t="s">
        <v>3110</v>
      </c>
      <c r="R120" s="1" t="s">
        <v>3416</v>
      </c>
      <c r="S120" s="1" t="s">
        <v>3417</v>
      </c>
      <c r="T120" s="1" t="s">
        <v>2990</v>
      </c>
      <c r="U120" s="1" t="s">
        <v>54</v>
      </c>
      <c r="V120" s="1" t="s">
        <v>73</v>
      </c>
      <c r="W120" s="1" t="s">
        <v>4</v>
      </c>
      <c r="X120" s="1" t="s">
        <v>306</v>
      </c>
      <c r="Y120" s="1" t="s">
        <v>3110</v>
      </c>
      <c r="Z120" s="1" t="s">
        <v>3110</v>
      </c>
      <c r="AA120" s="1" t="s">
        <v>3110</v>
      </c>
      <c r="AB120" s="1" t="s">
        <v>3110</v>
      </c>
      <c r="AC120" s="31">
        <f>Table14[[#This Row],[US MSRP]]</f>
        <v>7000</v>
      </c>
      <c r="AD120" s="1" t="s">
        <v>3110</v>
      </c>
      <c r="AE120" s="1" t="s">
        <v>3110</v>
      </c>
      <c r="AF120" s="1" t="s">
        <v>3110</v>
      </c>
      <c r="AG120" s="1" t="s">
        <v>3110</v>
      </c>
      <c r="AH120" s="1" t="s">
        <v>5</v>
      </c>
      <c r="AI120" s="1" t="s">
        <v>6</v>
      </c>
      <c r="AJ120" s="1" t="s">
        <v>73</v>
      </c>
      <c r="AK120" s="1" t="s">
        <v>73</v>
      </c>
      <c r="AL120" s="1" t="s">
        <v>73</v>
      </c>
      <c r="AM120" s="1" t="s">
        <v>3110</v>
      </c>
      <c r="AN120" s="30" t="e">
        <f t="shared" si="25"/>
        <v>#REF!</v>
      </c>
      <c r="AO120" s="1" t="s">
        <v>306</v>
      </c>
      <c r="AP120" s="1" t="s">
        <v>3110</v>
      </c>
      <c r="AQ120" s="1">
        <v>4911</v>
      </c>
      <c r="AR120" s="70"/>
    </row>
    <row r="121" spans="1:44" ht="42" customHeight="1" x14ac:dyDescent="0.3">
      <c r="A121" s="1" t="s">
        <v>0</v>
      </c>
      <c r="B121" s="5" t="e">
        <f t="shared" si="24"/>
        <v>#REF!</v>
      </c>
      <c r="C121" s="39" t="s">
        <v>4480</v>
      </c>
      <c r="D121" s="40" t="s">
        <v>3419</v>
      </c>
      <c r="E121" s="1" t="s">
        <v>53</v>
      </c>
      <c r="F121" s="6">
        <v>7400</v>
      </c>
      <c r="G121" s="1" t="s">
        <v>3418</v>
      </c>
      <c r="I121" s="1" t="s">
        <v>3110</v>
      </c>
      <c r="J121" s="1" t="s">
        <v>3110</v>
      </c>
      <c r="K121" s="1" t="s">
        <v>3110</v>
      </c>
      <c r="L121" s="1" t="s">
        <v>3110</v>
      </c>
      <c r="M121" s="1" t="s">
        <v>3110</v>
      </c>
      <c r="N121" s="1" t="s">
        <v>1</v>
      </c>
      <c r="O121" s="3" t="s">
        <v>3110</v>
      </c>
      <c r="P121" s="1" t="s">
        <v>2</v>
      </c>
      <c r="Q121" s="1" t="s">
        <v>3110</v>
      </c>
      <c r="R121" s="1" t="s">
        <v>3419</v>
      </c>
      <c r="S121" s="1" t="s">
        <v>3420</v>
      </c>
      <c r="T121" s="1" t="s">
        <v>2990</v>
      </c>
      <c r="U121" s="1" t="s">
        <v>54</v>
      </c>
      <c r="V121" s="1" t="s">
        <v>73</v>
      </c>
      <c r="W121" s="1" t="s">
        <v>4</v>
      </c>
      <c r="X121" s="1" t="s">
        <v>306</v>
      </c>
      <c r="Y121" s="1" t="s">
        <v>3110</v>
      </c>
      <c r="Z121" s="1" t="s">
        <v>3110</v>
      </c>
      <c r="AA121" s="1" t="s">
        <v>3110</v>
      </c>
      <c r="AB121" s="1" t="s">
        <v>3110</v>
      </c>
      <c r="AC121" s="31">
        <f>Table14[[#This Row],[US MSRP]]</f>
        <v>7400</v>
      </c>
      <c r="AD121" s="1" t="s">
        <v>3110</v>
      </c>
      <c r="AE121" s="1" t="s">
        <v>3110</v>
      </c>
      <c r="AF121" s="1" t="s">
        <v>3110</v>
      </c>
      <c r="AG121" s="1" t="s">
        <v>3110</v>
      </c>
      <c r="AH121" s="1" t="s">
        <v>5</v>
      </c>
      <c r="AI121" s="1" t="s">
        <v>6</v>
      </c>
      <c r="AJ121" s="1" t="s">
        <v>73</v>
      </c>
      <c r="AK121" s="1" t="s">
        <v>73</v>
      </c>
      <c r="AL121" s="1" t="s">
        <v>73</v>
      </c>
      <c r="AM121" s="1" t="s">
        <v>3110</v>
      </c>
      <c r="AN121" s="30" t="e">
        <f t="shared" si="25"/>
        <v>#REF!</v>
      </c>
      <c r="AO121" s="1" t="s">
        <v>306</v>
      </c>
      <c r="AP121" s="1" t="s">
        <v>3110</v>
      </c>
      <c r="AQ121" s="1">
        <v>4911</v>
      </c>
      <c r="AR121" s="70"/>
    </row>
    <row r="122" spans="1:44" ht="42" customHeight="1" x14ac:dyDescent="0.3">
      <c r="A122" s="1" t="s">
        <v>0</v>
      </c>
      <c r="B122" s="5" t="e">
        <f t="shared" si="24"/>
        <v>#REF!</v>
      </c>
      <c r="C122" s="39" t="s">
        <v>4482</v>
      </c>
      <c r="D122" s="1" t="s">
        <v>517</v>
      </c>
      <c r="E122" s="1" t="s">
        <v>53</v>
      </c>
      <c r="F122" s="6">
        <v>276</v>
      </c>
      <c r="G122" s="1" t="s">
        <v>516</v>
      </c>
      <c r="N122" s="1" t="s">
        <v>1</v>
      </c>
      <c r="P122" s="1" t="s">
        <v>2</v>
      </c>
      <c r="R122" s="1" t="str">
        <f>Table14[[#This Row],[Short Description]]</f>
        <v>USB 200</v>
      </c>
      <c r="S122" s="1" t="s">
        <v>518</v>
      </c>
      <c r="T122" s="1" t="s">
        <v>519</v>
      </c>
      <c r="U122" s="1" t="s">
        <v>57</v>
      </c>
      <c r="V122" s="1" t="s">
        <v>3</v>
      </c>
      <c r="W122" s="1" t="s">
        <v>4</v>
      </c>
      <c r="X122" s="1" t="s">
        <v>306</v>
      </c>
      <c r="AC122" s="31">
        <f>Table14[[#This Row],[US MSRP]]</f>
        <v>276</v>
      </c>
      <c r="AH122" s="1" t="s">
        <v>5</v>
      </c>
      <c r="AI122" s="1" t="s">
        <v>6</v>
      </c>
      <c r="AJ122" s="1" t="s">
        <v>3</v>
      </c>
      <c r="AK122" s="1" t="s">
        <v>3</v>
      </c>
      <c r="AL122" s="1" t="s">
        <v>54</v>
      </c>
      <c r="AM122" s="1" t="s">
        <v>520</v>
      </c>
      <c r="AN122" s="30" t="e">
        <f t="shared" si="25"/>
        <v>#REF!</v>
      </c>
      <c r="AO122" s="1" t="s">
        <v>306</v>
      </c>
      <c r="AQ122" s="1">
        <v>4911</v>
      </c>
    </row>
  </sheetData>
  <conditionalFormatting sqref="C17:C41">
    <cfRule type="duplicateValues" dxfId="8" priority="55"/>
  </conditionalFormatting>
  <conditionalFormatting sqref="C42 C2:C16">
    <cfRule type="duplicateValues" dxfId="7" priority="8"/>
  </conditionalFormatting>
  <conditionalFormatting sqref="C53">
    <cfRule type="duplicateValues" dxfId="6" priority="5"/>
  </conditionalFormatting>
  <conditionalFormatting sqref="C56:C59">
    <cfRule type="duplicateValues" dxfId="5" priority="4"/>
  </conditionalFormatting>
  <conditionalFormatting sqref="C60:C69 C42 C2:C16">
    <cfRule type="duplicateValues" dxfId="4" priority="7"/>
  </conditionalFormatting>
  <conditionalFormatting sqref="C72:C74">
    <cfRule type="duplicateValues" dxfId="3" priority="2"/>
  </conditionalFormatting>
  <conditionalFormatting sqref="C76:C1048576 C1">
    <cfRule type="duplicateValues" dxfId="2" priority="21"/>
  </conditionalFormatting>
  <pageMargins left="0.7" right="0.7" top="0.75" bottom="0.75" header="0.3" footer="0.3"/>
  <pageSetup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FE60-FE6A-4227-9814-E67966A4EC90}">
  <sheetPr codeName="Sheet17"/>
  <dimension ref="A1:AR9"/>
  <sheetViews>
    <sheetView zoomScaleNormal="100" workbookViewId="0">
      <pane xSplit="4" ySplit="1" topLeftCell="E2" activePane="bottomRight" state="frozen"/>
      <selection pane="topRight" activeCell="E1" sqref="E1"/>
      <selection pane="bottomLeft" activeCell="A2" sqref="A2"/>
      <selection pane="bottomRight" activeCell="N2" sqref="N2:N9"/>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9" si="0">Effectivity_Date</f>
        <v>#REF!</v>
      </c>
      <c r="C2" s="39" t="s">
        <v>4482</v>
      </c>
      <c r="D2" s="1" t="s">
        <v>517</v>
      </c>
      <c r="E2" s="1" t="s">
        <v>53</v>
      </c>
      <c r="F2" s="6">
        <v>276</v>
      </c>
      <c r="G2" s="1" t="s">
        <v>516</v>
      </c>
      <c r="H2" s="1"/>
      <c r="I2" s="1"/>
      <c r="J2" s="1"/>
      <c r="K2" s="1"/>
      <c r="L2" s="1"/>
      <c r="M2" s="1"/>
      <c r="N2" s="1" t="s">
        <v>1</v>
      </c>
      <c r="O2" s="3"/>
      <c r="P2" s="1" t="s">
        <v>2</v>
      </c>
      <c r="Q2" s="1"/>
      <c r="R2" s="1" t="s">
        <v>517</v>
      </c>
      <c r="S2" s="7" t="s">
        <v>518</v>
      </c>
      <c r="T2" s="7" t="s">
        <v>519</v>
      </c>
      <c r="U2" s="1" t="s">
        <v>57</v>
      </c>
      <c r="V2" s="1" t="s">
        <v>3</v>
      </c>
      <c r="W2" s="1" t="s">
        <v>4</v>
      </c>
      <c r="X2" s="1" t="s">
        <v>306</v>
      </c>
      <c r="Y2" s="1"/>
      <c r="Z2" s="1"/>
      <c r="AA2" s="1"/>
      <c r="AB2" s="1"/>
      <c r="AC2" s="6">
        <v>276</v>
      </c>
      <c r="AD2" s="1"/>
      <c r="AE2" s="1"/>
      <c r="AF2" s="1"/>
      <c r="AG2" s="1"/>
      <c r="AH2" s="1" t="s">
        <v>5</v>
      </c>
      <c r="AI2" s="1" t="s">
        <v>6</v>
      </c>
      <c r="AJ2" s="1" t="s">
        <v>3</v>
      </c>
      <c r="AK2" s="1" t="s">
        <v>3</v>
      </c>
      <c r="AL2" s="1" t="s">
        <v>54</v>
      </c>
      <c r="AM2" s="1" t="s">
        <v>520</v>
      </c>
      <c r="AN2" s="30" t="e">
        <f>URL</f>
        <v>#REF!</v>
      </c>
      <c r="AO2" s="1" t="s">
        <v>306</v>
      </c>
      <c r="AP2" s="1"/>
      <c r="AQ2" s="1">
        <v>4911</v>
      </c>
      <c r="AR2" s="1"/>
    </row>
    <row r="3" spans="1:44" ht="42" customHeight="1" x14ac:dyDescent="0.3">
      <c r="A3" s="1" t="e">
        <f>Company</f>
        <v>#REF!</v>
      </c>
      <c r="B3" s="5" t="e">
        <f t="shared" si="0"/>
        <v>#REF!</v>
      </c>
      <c r="C3" s="33" t="s">
        <v>4537</v>
      </c>
      <c r="D3" s="1" t="s">
        <v>2782</v>
      </c>
      <c r="E3" s="1" t="s">
        <v>53</v>
      </c>
      <c r="F3" s="31">
        <v>150</v>
      </c>
      <c r="G3" s="1" t="s">
        <v>2781</v>
      </c>
      <c r="H3" s="1"/>
      <c r="I3" s="1"/>
      <c r="J3" s="1"/>
      <c r="K3" s="1"/>
      <c r="L3" s="1"/>
      <c r="M3" s="1"/>
      <c r="N3" s="1" t="s">
        <v>1</v>
      </c>
      <c r="O3" s="23"/>
      <c r="P3" s="1" t="e">
        <f>WeightUOM</f>
        <v>#REF!</v>
      </c>
      <c r="Q3" s="1"/>
      <c r="R3" s="1" t="str">
        <f>Table13116[[#This Row],[Short Description]]</f>
        <v>Vidi 100</v>
      </c>
      <c r="S3" s="7" t="s">
        <v>2783</v>
      </c>
      <c r="T3" s="7" t="s">
        <v>2784</v>
      </c>
      <c r="U3" s="1" t="s">
        <v>57</v>
      </c>
      <c r="V3" s="1" t="e">
        <f>NotForSale</f>
        <v>#REF!</v>
      </c>
      <c r="W3" s="1" t="e">
        <f>ItemStatus</f>
        <v>#REF!</v>
      </c>
      <c r="X3" s="1" t="s">
        <v>2785</v>
      </c>
      <c r="Y3" s="1"/>
      <c r="Z3" s="1"/>
      <c r="AA3" s="1"/>
      <c r="AB3" s="1"/>
      <c r="AC3" s="6">
        <v>95</v>
      </c>
      <c r="AD3" s="1"/>
      <c r="AE3" s="1"/>
      <c r="AF3" s="1"/>
      <c r="AG3" s="1"/>
      <c r="AH3" s="1" t="e">
        <f>FOB</f>
        <v>#REF!</v>
      </c>
      <c r="AI3" s="1" t="e">
        <f>Freight</f>
        <v>#REF!</v>
      </c>
      <c r="AJ3" s="1" t="e">
        <f>DropShip</f>
        <v>#REF!</v>
      </c>
      <c r="AK3" s="1" t="e">
        <f>EnergyStar</f>
        <v>#REF!</v>
      </c>
      <c r="AL3" s="1" t="s">
        <v>73</v>
      </c>
      <c r="AM3" s="1" t="s">
        <v>76</v>
      </c>
      <c r="AN3" s="30" t="e">
        <f>URL</f>
        <v>#REF!</v>
      </c>
      <c r="AO3" s="1" t="str">
        <f>Table13116[[#This Row],[Manufacturer''s Category]]</f>
        <v>Vidi</v>
      </c>
      <c r="AP3" s="1"/>
      <c r="AQ3" s="1" t="e">
        <f>InfoComm_Number</f>
        <v>#REF!</v>
      </c>
      <c r="AR3" s="1"/>
    </row>
    <row r="4" spans="1:44" ht="42" customHeight="1" x14ac:dyDescent="0.3">
      <c r="A4" s="1" t="e">
        <f>Company</f>
        <v>#REF!</v>
      </c>
      <c r="B4" s="5" t="e">
        <f t="shared" si="0"/>
        <v>#REF!</v>
      </c>
      <c r="C4" s="33" t="s">
        <v>4538</v>
      </c>
      <c r="D4" s="1" t="s">
        <v>2787</v>
      </c>
      <c r="E4" s="1" t="s">
        <v>53</v>
      </c>
      <c r="F4" s="31">
        <v>200</v>
      </c>
      <c r="G4" s="1" t="s">
        <v>2786</v>
      </c>
      <c r="H4" s="1"/>
      <c r="I4" s="1"/>
      <c r="J4" s="1"/>
      <c r="K4" s="1"/>
      <c r="L4" s="1"/>
      <c r="M4" s="1"/>
      <c r="N4" s="1" t="s">
        <v>1</v>
      </c>
      <c r="O4" s="23"/>
      <c r="P4" s="1" t="e">
        <f>WeightUOM</f>
        <v>#REF!</v>
      </c>
      <c r="Q4" s="1"/>
      <c r="R4" s="1" t="str">
        <f>Table13116[[#This Row],[Short Description]]</f>
        <v>Vidi 150</v>
      </c>
      <c r="S4" s="7" t="s">
        <v>2783</v>
      </c>
      <c r="T4" s="7" t="s">
        <v>2784</v>
      </c>
      <c r="U4" s="1" t="s">
        <v>57</v>
      </c>
      <c r="V4" s="1" t="e">
        <f>NotForSale</f>
        <v>#REF!</v>
      </c>
      <c r="W4" s="1" t="e">
        <f>ItemStatus</f>
        <v>#REF!</v>
      </c>
      <c r="X4" s="1" t="s">
        <v>2785</v>
      </c>
      <c r="Y4" s="1"/>
      <c r="Z4" s="1"/>
      <c r="AA4" s="1"/>
      <c r="AB4" s="1"/>
      <c r="AC4" s="6">
        <v>125</v>
      </c>
      <c r="AD4" s="1"/>
      <c r="AE4" s="1"/>
      <c r="AF4" s="1"/>
      <c r="AG4" s="1"/>
      <c r="AH4" s="1" t="e">
        <f>FOB</f>
        <v>#REF!</v>
      </c>
      <c r="AI4" s="1" t="e">
        <f>Freight</f>
        <v>#REF!</v>
      </c>
      <c r="AJ4" s="1" t="e">
        <f>DropShip</f>
        <v>#REF!</v>
      </c>
      <c r="AK4" s="1" t="e">
        <f>EnergyStar</f>
        <v>#REF!</v>
      </c>
      <c r="AL4" s="1" t="s">
        <v>73</v>
      </c>
      <c r="AM4" s="1" t="s">
        <v>76</v>
      </c>
      <c r="AN4" s="30" t="e">
        <f>URL</f>
        <v>#REF!</v>
      </c>
      <c r="AO4" s="1" t="str">
        <f>Table13116[[#This Row],[Manufacturer''s Category]]</f>
        <v>Vidi</v>
      </c>
      <c r="AP4" s="1"/>
      <c r="AQ4" s="1" t="e">
        <f>InfoComm_Number</f>
        <v>#REF!</v>
      </c>
      <c r="AR4" s="1"/>
    </row>
    <row r="5" spans="1:44" ht="42" customHeight="1" x14ac:dyDescent="0.3">
      <c r="A5" s="1" t="e">
        <f>Company</f>
        <v>#REF!</v>
      </c>
      <c r="B5" s="5" t="e">
        <f t="shared" si="0"/>
        <v>#REF!</v>
      </c>
      <c r="C5" s="33" t="s">
        <v>4539</v>
      </c>
      <c r="D5" s="1" t="s">
        <v>2789</v>
      </c>
      <c r="E5" s="1" t="s">
        <v>53</v>
      </c>
      <c r="F5" s="31">
        <v>650</v>
      </c>
      <c r="G5" s="1" t="s">
        <v>2788</v>
      </c>
      <c r="H5" s="1"/>
      <c r="I5" s="1"/>
      <c r="J5" s="1"/>
      <c r="K5" s="1"/>
      <c r="L5" s="1"/>
      <c r="M5" s="1"/>
      <c r="N5" s="1" t="s">
        <v>1</v>
      </c>
      <c r="O5" s="23"/>
      <c r="P5" s="1" t="e">
        <f>WeightUOM</f>
        <v>#REF!</v>
      </c>
      <c r="Q5" s="1"/>
      <c r="R5" s="1" t="str">
        <f>Table13116[[#This Row],[Short Description]]</f>
        <v>Vidi 250</v>
      </c>
      <c r="S5" s="1" t="s">
        <v>2783</v>
      </c>
      <c r="T5" s="1" t="s">
        <v>2784</v>
      </c>
      <c r="U5" s="1" t="s">
        <v>57</v>
      </c>
      <c r="V5" s="1" t="e">
        <f>NotForSale</f>
        <v>#REF!</v>
      </c>
      <c r="W5" s="1" t="e">
        <f>ItemStatus</f>
        <v>#REF!</v>
      </c>
      <c r="X5" s="1" t="s">
        <v>2785</v>
      </c>
      <c r="Y5" s="1"/>
      <c r="Z5" s="1"/>
      <c r="AA5" s="1"/>
      <c r="AB5" s="1"/>
      <c r="AC5" s="6">
        <v>420</v>
      </c>
      <c r="AD5" s="1"/>
      <c r="AE5" s="1"/>
      <c r="AF5" s="1"/>
      <c r="AG5" s="1"/>
      <c r="AH5" s="1" t="e">
        <f>FOB</f>
        <v>#REF!</v>
      </c>
      <c r="AI5" s="1" t="e">
        <f>Freight</f>
        <v>#REF!</v>
      </c>
      <c r="AJ5" s="1" t="e">
        <f>DropShip</f>
        <v>#REF!</v>
      </c>
      <c r="AK5" s="1" t="e">
        <f>EnergyStar</f>
        <v>#REF!</v>
      </c>
      <c r="AL5" s="1" t="s">
        <v>73</v>
      </c>
      <c r="AM5" s="1" t="s">
        <v>76</v>
      </c>
      <c r="AN5" s="30" t="e">
        <f>URL</f>
        <v>#REF!</v>
      </c>
      <c r="AO5" s="1" t="str">
        <f>Table13116[[#This Row],[Manufacturer''s Category]]</f>
        <v>Vidi</v>
      </c>
      <c r="AP5" s="1"/>
      <c r="AQ5" s="1" t="e">
        <f>InfoComm_Number</f>
        <v>#REF!</v>
      </c>
      <c r="AR5" s="1"/>
    </row>
    <row r="6" spans="1:44" ht="42" customHeight="1" x14ac:dyDescent="0.3">
      <c r="A6" s="1" t="e">
        <f>Company</f>
        <v>#REF!</v>
      </c>
      <c r="B6" s="5" t="e">
        <f t="shared" si="0"/>
        <v>#REF!</v>
      </c>
      <c r="C6" s="2" t="s">
        <v>4540</v>
      </c>
      <c r="D6" s="1" t="s">
        <v>3282</v>
      </c>
      <c r="E6" s="1" t="s">
        <v>53</v>
      </c>
      <c r="F6" s="31">
        <v>1600</v>
      </c>
      <c r="G6" s="1" t="s">
        <v>3281</v>
      </c>
      <c r="H6" s="1"/>
      <c r="I6" s="1" t="s">
        <v>3110</v>
      </c>
      <c r="J6" s="1" t="s">
        <v>3110</v>
      </c>
      <c r="K6" s="1" t="s">
        <v>3110</v>
      </c>
      <c r="L6" s="1" t="s">
        <v>3110</v>
      </c>
      <c r="M6" s="1" t="s">
        <v>3110</v>
      </c>
      <c r="N6" s="1" t="s">
        <v>1</v>
      </c>
      <c r="O6" s="4"/>
      <c r="P6" s="1" t="s">
        <v>2</v>
      </c>
      <c r="Q6" s="1" t="s">
        <v>3110</v>
      </c>
      <c r="R6" s="1" t="s">
        <v>3282</v>
      </c>
      <c r="S6" s="1" t="s">
        <v>3283</v>
      </c>
      <c r="T6" s="1" t="s">
        <v>2784</v>
      </c>
      <c r="U6" s="1" t="s">
        <v>54</v>
      </c>
      <c r="V6" s="1" t="s">
        <v>73</v>
      </c>
      <c r="W6" s="1" t="s">
        <v>4</v>
      </c>
      <c r="X6" s="1" t="s">
        <v>2785</v>
      </c>
      <c r="Y6" s="1" t="s">
        <v>3110</v>
      </c>
      <c r="Z6" s="1" t="s">
        <v>3110</v>
      </c>
      <c r="AA6" s="1" t="s">
        <v>3110</v>
      </c>
      <c r="AB6" s="1" t="s">
        <v>3110</v>
      </c>
      <c r="AC6" s="6">
        <v>999</v>
      </c>
      <c r="AD6" s="1" t="s">
        <v>3110</v>
      </c>
      <c r="AE6" s="1" t="s">
        <v>3110</v>
      </c>
      <c r="AF6" s="1" t="s">
        <v>3110</v>
      </c>
      <c r="AG6" s="1" t="s">
        <v>3110</v>
      </c>
      <c r="AH6" s="1" t="s">
        <v>5</v>
      </c>
      <c r="AI6" s="1" t="s">
        <v>6</v>
      </c>
      <c r="AJ6" s="1" t="s">
        <v>73</v>
      </c>
      <c r="AK6" s="1" t="s">
        <v>73</v>
      </c>
      <c r="AL6" s="1" t="s">
        <v>73</v>
      </c>
      <c r="AM6" s="1" t="s">
        <v>3110</v>
      </c>
      <c r="AN6" s="30" t="e">
        <f>URL</f>
        <v>#REF!</v>
      </c>
      <c r="AO6" s="1" t="s">
        <v>2785</v>
      </c>
      <c r="AP6" s="1" t="s">
        <v>3110</v>
      </c>
      <c r="AQ6" s="1">
        <v>4911</v>
      </c>
      <c r="AR6" s="1"/>
    </row>
    <row r="7" spans="1:44" ht="42" customHeight="1" x14ac:dyDescent="0.3">
      <c r="A7" s="1" t="s">
        <v>0</v>
      </c>
      <c r="B7" s="5" t="e">
        <f t="shared" si="0"/>
        <v>#REF!</v>
      </c>
      <c r="C7" s="2" t="s">
        <v>4541</v>
      </c>
      <c r="D7" s="1" t="s">
        <v>3535</v>
      </c>
      <c r="E7" s="1" t="s">
        <v>53</v>
      </c>
      <c r="F7" s="31">
        <v>1300</v>
      </c>
      <c r="G7" s="1" t="s">
        <v>3534</v>
      </c>
      <c r="H7" s="1"/>
      <c r="I7" s="1" t="s">
        <v>3110</v>
      </c>
      <c r="J7" s="1" t="s">
        <v>3110</v>
      </c>
      <c r="K7" s="1" t="s">
        <v>3110</v>
      </c>
      <c r="L7" s="1" t="s">
        <v>3110</v>
      </c>
      <c r="M7" s="1" t="s">
        <v>3110</v>
      </c>
      <c r="N7" s="1" t="s">
        <v>1</v>
      </c>
      <c r="O7" s="4" t="s">
        <v>3110</v>
      </c>
      <c r="P7" s="1" t="s">
        <v>3110</v>
      </c>
      <c r="Q7" s="1" t="s">
        <v>3110</v>
      </c>
      <c r="R7" s="1" t="s">
        <v>3535</v>
      </c>
      <c r="S7" s="1" t="s">
        <v>3536</v>
      </c>
      <c r="T7" s="1" t="s">
        <v>3537</v>
      </c>
      <c r="U7" s="1" t="s">
        <v>54</v>
      </c>
      <c r="V7" s="1" t="s">
        <v>73</v>
      </c>
      <c r="W7" s="1" t="s">
        <v>4</v>
      </c>
      <c r="X7" s="1" t="s">
        <v>2785</v>
      </c>
      <c r="Y7" s="1" t="s">
        <v>3110</v>
      </c>
      <c r="Z7" s="1" t="s">
        <v>3110</v>
      </c>
      <c r="AA7" s="1" t="s">
        <v>3538</v>
      </c>
      <c r="AB7" s="1" t="s">
        <v>3110</v>
      </c>
      <c r="AC7" s="6">
        <v>825</v>
      </c>
      <c r="AD7" s="1" t="s">
        <v>3110</v>
      </c>
      <c r="AE7" s="1" t="s">
        <v>3110</v>
      </c>
      <c r="AF7" s="1" t="s">
        <v>3110</v>
      </c>
      <c r="AG7" s="1" t="s">
        <v>3110</v>
      </c>
      <c r="AH7" s="1" t="s">
        <v>5</v>
      </c>
      <c r="AI7" s="1" t="s">
        <v>6</v>
      </c>
      <c r="AJ7" s="1" t="s">
        <v>73</v>
      </c>
      <c r="AK7" s="1" t="s">
        <v>73</v>
      </c>
      <c r="AL7" s="1" t="s">
        <v>73</v>
      </c>
      <c r="AM7" s="1" t="s">
        <v>3110</v>
      </c>
      <c r="AN7" s="30" t="s">
        <v>7</v>
      </c>
      <c r="AO7" s="1" t="s">
        <v>2785</v>
      </c>
      <c r="AP7" s="1" t="s">
        <v>3110</v>
      </c>
      <c r="AQ7" s="1">
        <v>4911</v>
      </c>
      <c r="AR7" s="1"/>
    </row>
    <row r="8" spans="1:44" ht="42" customHeight="1" x14ac:dyDescent="0.3">
      <c r="A8" s="1" t="e">
        <f>Company</f>
        <v>#REF!</v>
      </c>
      <c r="B8" s="5" t="e">
        <f t="shared" si="0"/>
        <v>#REF!</v>
      </c>
      <c r="C8" s="2" t="s">
        <v>4548</v>
      </c>
      <c r="D8" s="1" t="s">
        <v>2791</v>
      </c>
      <c r="E8" s="1" t="s">
        <v>53</v>
      </c>
      <c r="F8" s="31">
        <v>120</v>
      </c>
      <c r="G8" s="1" t="s">
        <v>2790</v>
      </c>
      <c r="H8" s="1"/>
      <c r="I8" s="1"/>
      <c r="J8" s="1"/>
      <c r="K8" s="1"/>
      <c r="L8" s="1"/>
      <c r="M8" s="1"/>
      <c r="N8" s="1" t="s">
        <v>1</v>
      </c>
      <c r="O8" s="23"/>
      <c r="P8" s="1" t="e">
        <f>WeightUOM</f>
        <v>#REF!</v>
      </c>
      <c r="Q8" s="1"/>
      <c r="R8" s="1" t="str">
        <f>Table13116[[#This Row],[Short Description]]</f>
        <v>VMA 200-DM</v>
      </c>
      <c r="S8" s="1" t="s">
        <v>2792</v>
      </c>
      <c r="T8" s="1" t="s">
        <v>2793</v>
      </c>
      <c r="U8" s="1" t="s">
        <v>3</v>
      </c>
      <c r="V8" s="1" t="e">
        <f>NotForSale</f>
        <v>#REF!</v>
      </c>
      <c r="W8" s="1" t="e">
        <f>ItemStatus</f>
        <v>#REF!</v>
      </c>
      <c r="X8" s="1" t="s">
        <v>2785</v>
      </c>
      <c r="Y8" s="1"/>
      <c r="Z8" s="1"/>
      <c r="AA8" s="1"/>
      <c r="AB8" s="1"/>
      <c r="AC8" s="6">
        <v>75</v>
      </c>
      <c r="AD8" s="1"/>
      <c r="AE8" s="1"/>
      <c r="AF8" s="1"/>
      <c r="AG8" s="1"/>
      <c r="AH8" s="1" t="e">
        <f>FOB</f>
        <v>#REF!</v>
      </c>
      <c r="AI8" s="1" t="e">
        <f>Freight</f>
        <v>#REF!</v>
      </c>
      <c r="AJ8" s="1" t="e">
        <f>DropShip</f>
        <v>#REF!</v>
      </c>
      <c r="AK8" s="1" t="e">
        <f>EnergyStar</f>
        <v>#REF!</v>
      </c>
      <c r="AL8" s="1" t="s">
        <v>73</v>
      </c>
      <c r="AM8" s="1" t="s">
        <v>76</v>
      </c>
      <c r="AN8" s="30" t="e">
        <f>URL</f>
        <v>#REF!</v>
      </c>
      <c r="AO8" s="1" t="str">
        <f>Table13116[[#This Row],[Manufacturer''s Category]]</f>
        <v>Vidi</v>
      </c>
      <c r="AP8" s="1"/>
      <c r="AQ8" s="1" t="e">
        <f>InfoComm_Number</f>
        <v>#REF!</v>
      </c>
      <c r="AR8" s="1"/>
    </row>
    <row r="9" spans="1:44" ht="42" customHeight="1" x14ac:dyDescent="0.3">
      <c r="A9" s="1" t="e">
        <f>Company</f>
        <v>#REF!</v>
      </c>
      <c r="B9" s="5" t="e">
        <f t="shared" si="0"/>
        <v>#REF!</v>
      </c>
      <c r="C9" s="2" t="s">
        <v>4549</v>
      </c>
      <c r="D9" s="1" t="s">
        <v>2795</v>
      </c>
      <c r="E9" s="1" t="s">
        <v>53</v>
      </c>
      <c r="F9" s="31">
        <v>60</v>
      </c>
      <c r="G9" s="1" t="s">
        <v>2794</v>
      </c>
      <c r="H9" s="1"/>
      <c r="I9" s="1"/>
      <c r="J9" s="1"/>
      <c r="K9" s="1"/>
      <c r="L9" s="1"/>
      <c r="M9" s="1"/>
      <c r="N9" s="1" t="s">
        <v>1</v>
      </c>
      <c r="O9" s="23"/>
      <c r="P9" s="1" t="e">
        <f>WeightUOM</f>
        <v>#REF!</v>
      </c>
      <c r="Q9" s="1"/>
      <c r="R9" s="1" t="str">
        <f>Table13116[[#This Row],[Short Description]]</f>
        <v>VMA 200-WM</v>
      </c>
      <c r="S9" s="1" t="s">
        <v>2796</v>
      </c>
      <c r="T9" s="1" t="s">
        <v>2793</v>
      </c>
      <c r="U9" s="1" t="s">
        <v>3</v>
      </c>
      <c r="V9" s="1" t="e">
        <f>NotForSale</f>
        <v>#REF!</v>
      </c>
      <c r="W9" s="1" t="e">
        <f>ItemStatus</f>
        <v>#REF!</v>
      </c>
      <c r="X9" s="1" t="s">
        <v>2785</v>
      </c>
      <c r="Y9" s="1"/>
      <c r="Z9" s="1"/>
      <c r="AA9" s="1"/>
      <c r="AB9" s="1"/>
      <c r="AC9" s="6">
        <v>40</v>
      </c>
      <c r="AD9" s="1"/>
      <c r="AE9" s="1"/>
      <c r="AF9" s="1"/>
      <c r="AG9" s="1"/>
      <c r="AH9" s="1" t="e">
        <f>FOB</f>
        <v>#REF!</v>
      </c>
      <c r="AI9" s="1" t="e">
        <f>Freight</f>
        <v>#REF!</v>
      </c>
      <c r="AJ9" s="1" t="e">
        <f>DropShip</f>
        <v>#REF!</v>
      </c>
      <c r="AK9" s="1" t="e">
        <f>EnergyStar</f>
        <v>#REF!</v>
      </c>
      <c r="AL9" s="1" t="s">
        <v>73</v>
      </c>
      <c r="AM9" s="1" t="s">
        <v>76</v>
      </c>
      <c r="AN9" s="30" t="e">
        <f>URL</f>
        <v>#REF!</v>
      </c>
      <c r="AO9" s="1" t="str">
        <f>Table13116[[#This Row],[Manufacturer''s Category]]</f>
        <v>Vidi</v>
      </c>
      <c r="AP9" s="1"/>
      <c r="AQ9" s="1" t="e">
        <f>InfoComm_Number</f>
        <v>#REF!</v>
      </c>
      <c r="AR9" s="1"/>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640-BB8A-4AC4-A7D9-D2018C65101A}">
  <sheetPr codeName="Sheet18"/>
  <dimension ref="A1:AR46"/>
  <sheetViews>
    <sheetView workbookViewId="0">
      <pane xSplit="4" ySplit="1" topLeftCell="E36" activePane="bottomRight" state="frozen"/>
      <selection pane="topRight" activeCell="E1" sqref="E1"/>
      <selection pane="bottomLeft" activeCell="A2" sqref="A2"/>
      <selection pane="bottomRight" activeCell="N46" sqref="N46"/>
    </sheetView>
  </sheetViews>
  <sheetFormatPr defaultColWidth="8.88671875" defaultRowHeight="13.8" x14ac:dyDescent="0.3"/>
  <cols>
    <col min="1" max="1" width="17.5546875" style="1" customWidth="1"/>
    <col min="2" max="2" width="19.5546875" style="1" customWidth="1"/>
    <col min="3" max="3" width="15.5546875" style="2" customWidth="1"/>
    <col min="4" max="4" width="29.5546875" style="1" customWidth="1"/>
    <col min="5" max="5" width="11.109375" style="1" customWidth="1"/>
    <col min="6" max="6" width="14" style="1" customWidth="1"/>
    <col min="7" max="7" width="15.6640625" style="1" customWidth="1"/>
    <col min="8" max="14" width="11.33203125" style="1" bestFit="1" customWidth="1"/>
    <col min="15" max="15" width="14" style="3" bestFit="1" customWidth="1"/>
    <col min="16" max="16" width="14.109375" style="1" customWidth="1"/>
    <col min="17" max="17" width="11.44140625" style="1" bestFit="1" customWidth="1"/>
    <col min="18" max="18" width="20.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41.554687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45" style="1" customWidth="1"/>
    <col min="45" max="16384" width="8.88671875" style="1"/>
  </cols>
  <sheetData>
    <row r="1" spans="1:44" s="17" customFormat="1"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2797</v>
      </c>
      <c r="AM1" s="17" t="s">
        <v>45</v>
      </c>
      <c r="AN1" s="17" t="s">
        <v>46</v>
      </c>
      <c r="AO1" s="17" t="s">
        <v>47</v>
      </c>
      <c r="AP1" s="17" t="s">
        <v>48</v>
      </c>
      <c r="AQ1" s="17" t="s">
        <v>49</v>
      </c>
      <c r="AR1" s="17" t="s">
        <v>50</v>
      </c>
    </row>
    <row r="2" spans="1:44" ht="42" customHeight="1" x14ac:dyDescent="0.3">
      <c r="A2" s="1" t="e">
        <f t="shared" ref="A2:A24" si="0">Company</f>
        <v>#REF!</v>
      </c>
      <c r="B2" s="5" t="e">
        <f t="shared" ref="B2:B46" si="1">Effectivity_Date</f>
        <v>#REF!</v>
      </c>
      <c r="C2" s="41">
        <v>901.02760000000001</v>
      </c>
      <c r="D2" s="7" t="s">
        <v>2799</v>
      </c>
      <c r="E2" s="7" t="s">
        <v>53</v>
      </c>
      <c r="F2" s="8">
        <v>1090</v>
      </c>
      <c r="G2" s="7" t="s">
        <v>2798</v>
      </c>
      <c r="H2" s="7"/>
      <c r="I2" s="7"/>
      <c r="J2" s="7"/>
      <c r="K2" s="7"/>
      <c r="L2" s="7"/>
      <c r="M2" s="7" t="s">
        <v>54</v>
      </c>
      <c r="N2" s="7" t="s">
        <v>1</v>
      </c>
      <c r="O2" s="9">
        <v>1</v>
      </c>
      <c r="P2" s="1" t="e">
        <f t="shared" ref="P2:P24" si="2">WeightUOM</f>
        <v>#REF!</v>
      </c>
      <c r="Q2" s="7"/>
      <c r="R2" s="7" t="str">
        <f>Table15[[#This Row],[Short Description]]</f>
        <v>Vocia AM-600</v>
      </c>
      <c r="S2" s="7" t="s">
        <v>2800</v>
      </c>
      <c r="T2" s="7" t="s">
        <v>2801</v>
      </c>
      <c r="U2" s="7" t="s">
        <v>57</v>
      </c>
      <c r="V2" s="7" t="e">
        <f t="shared" ref="V2:V24" si="3">NotForSale</f>
        <v>#REF!</v>
      </c>
      <c r="W2" s="7" t="e">
        <f t="shared" ref="W2:W24" si="4">ItemStatus</f>
        <v>#REF!</v>
      </c>
      <c r="X2" s="7" t="s">
        <v>2802</v>
      </c>
      <c r="Y2" s="7"/>
      <c r="Z2" s="7"/>
      <c r="AA2" s="7" t="s">
        <v>59</v>
      </c>
      <c r="AB2" s="7"/>
      <c r="AC2" s="8">
        <f t="shared" ref="AC2:AC24" si="5">F2</f>
        <v>1090</v>
      </c>
      <c r="AD2" s="7"/>
      <c r="AE2" s="7"/>
      <c r="AF2" s="7"/>
      <c r="AG2" s="7"/>
      <c r="AH2" s="7" t="e">
        <f t="shared" ref="AH2:AH24" si="6">FOB</f>
        <v>#REF!</v>
      </c>
      <c r="AI2" s="7" t="e">
        <f t="shared" ref="AI2:AI24" si="7">Freight</f>
        <v>#REF!</v>
      </c>
      <c r="AJ2" s="7" t="e">
        <f t="shared" ref="AJ2:AJ24" si="8">DropShip</f>
        <v>#REF!</v>
      </c>
      <c r="AK2" s="1" t="e">
        <f t="shared" ref="AK2:AK24" si="9">EnergyStar</f>
        <v>#REF!</v>
      </c>
      <c r="AL2" s="1" t="s">
        <v>54</v>
      </c>
      <c r="AM2" s="1" t="s">
        <v>61</v>
      </c>
      <c r="AN2" s="11" t="e">
        <f t="shared" ref="AN2:AN46" si="10">URL</f>
        <v>#REF!</v>
      </c>
      <c r="AO2" s="7" t="str">
        <f>Table15[[#This Row],[Manufacturer''s Category]]</f>
        <v>Vocia</v>
      </c>
      <c r="AP2" s="7"/>
      <c r="AQ2" s="7" t="e">
        <f t="shared" ref="AQ2:AQ24" si="11">InfoComm_Number</f>
        <v>#REF!</v>
      </c>
      <c r="AR2" s="7" t="s">
        <v>2803</v>
      </c>
    </row>
    <row r="3" spans="1:44" ht="42" customHeight="1" x14ac:dyDescent="0.3">
      <c r="A3" s="1" t="e">
        <f t="shared" si="0"/>
        <v>#REF!</v>
      </c>
      <c r="B3" s="5" t="e">
        <f t="shared" si="1"/>
        <v>#REF!</v>
      </c>
      <c r="C3" s="41" t="s">
        <v>4550</v>
      </c>
      <c r="D3" s="7" t="s">
        <v>2805</v>
      </c>
      <c r="E3" s="7" t="s">
        <v>53</v>
      </c>
      <c r="F3" s="8">
        <v>1090</v>
      </c>
      <c r="G3" s="7" t="s">
        <v>2804</v>
      </c>
      <c r="H3" s="7"/>
      <c r="I3" s="7"/>
      <c r="J3" s="7"/>
      <c r="K3" s="7"/>
      <c r="L3" s="7"/>
      <c r="M3" s="7" t="s">
        <v>54</v>
      </c>
      <c r="N3" s="7" t="s">
        <v>1</v>
      </c>
      <c r="O3" s="9">
        <v>1</v>
      </c>
      <c r="P3" s="1" t="e">
        <f t="shared" si="2"/>
        <v>#REF!</v>
      </c>
      <c r="Q3" s="7"/>
      <c r="R3" s="7" t="str">
        <f>Table15[[#This Row],[Short Description]]</f>
        <v>Vocia AM-600 CK</v>
      </c>
      <c r="S3" s="7" t="s">
        <v>2806</v>
      </c>
      <c r="T3" s="7" t="s">
        <v>2801</v>
      </c>
      <c r="U3" s="7" t="s">
        <v>57</v>
      </c>
      <c r="V3" s="7" t="e">
        <f t="shared" si="3"/>
        <v>#REF!</v>
      </c>
      <c r="W3" s="7" t="e">
        <f t="shared" si="4"/>
        <v>#REF!</v>
      </c>
      <c r="X3" s="7" t="s">
        <v>2802</v>
      </c>
      <c r="Y3" s="7"/>
      <c r="Z3" s="7"/>
      <c r="AA3" s="7" t="s">
        <v>59</v>
      </c>
      <c r="AB3" s="7"/>
      <c r="AC3" s="8">
        <f t="shared" si="5"/>
        <v>1090</v>
      </c>
      <c r="AD3" s="7"/>
      <c r="AE3" s="7"/>
      <c r="AF3" s="7"/>
      <c r="AG3" s="7"/>
      <c r="AH3" s="7" t="e">
        <f t="shared" si="6"/>
        <v>#REF!</v>
      </c>
      <c r="AI3" s="7" t="e">
        <f t="shared" si="7"/>
        <v>#REF!</v>
      </c>
      <c r="AJ3" s="7" t="e">
        <f t="shared" si="8"/>
        <v>#REF!</v>
      </c>
      <c r="AK3" s="1" t="e">
        <f t="shared" si="9"/>
        <v>#REF!</v>
      </c>
      <c r="AL3" s="1" t="s">
        <v>54</v>
      </c>
      <c r="AM3" s="1" t="s">
        <v>61</v>
      </c>
      <c r="AN3" s="11" t="e">
        <f t="shared" si="10"/>
        <v>#REF!</v>
      </c>
      <c r="AO3" s="7" t="str">
        <f>Table15[[#This Row],[Manufacturer''s Category]]</f>
        <v>Vocia</v>
      </c>
      <c r="AP3" s="7"/>
      <c r="AQ3" s="7" t="e">
        <f t="shared" si="11"/>
        <v>#REF!</v>
      </c>
      <c r="AR3" s="10"/>
    </row>
    <row r="4" spans="1:44" ht="42" customHeight="1" x14ac:dyDescent="0.3">
      <c r="A4" s="1" t="e">
        <f t="shared" si="0"/>
        <v>#REF!</v>
      </c>
      <c r="B4" s="5" t="e">
        <f t="shared" si="1"/>
        <v>#REF!</v>
      </c>
      <c r="C4" s="41">
        <v>901.02769999999998</v>
      </c>
      <c r="D4" s="7" t="s">
        <v>2808</v>
      </c>
      <c r="E4" s="7" t="s">
        <v>53</v>
      </c>
      <c r="F4" s="8">
        <v>1266</v>
      </c>
      <c r="G4" s="7" t="s">
        <v>2807</v>
      </c>
      <c r="H4" s="7"/>
      <c r="I4" s="7"/>
      <c r="J4" s="7"/>
      <c r="K4" s="7"/>
      <c r="L4" s="7"/>
      <c r="M4" s="7" t="s">
        <v>54</v>
      </c>
      <c r="N4" s="7" t="s">
        <v>1</v>
      </c>
      <c r="O4" s="9">
        <v>1</v>
      </c>
      <c r="P4" s="1" t="e">
        <f t="shared" si="2"/>
        <v>#REF!</v>
      </c>
      <c r="Q4" s="7"/>
      <c r="R4" s="7" t="str">
        <f>Table15[[#This Row],[Short Description]]</f>
        <v>Vocia AM-600c</v>
      </c>
      <c r="S4" s="7" t="s">
        <v>2809</v>
      </c>
      <c r="T4" s="7" t="s">
        <v>2801</v>
      </c>
      <c r="U4" s="7" t="s">
        <v>57</v>
      </c>
      <c r="V4" s="7" t="e">
        <f t="shared" si="3"/>
        <v>#REF!</v>
      </c>
      <c r="W4" s="7" t="e">
        <f t="shared" si="4"/>
        <v>#REF!</v>
      </c>
      <c r="X4" s="7" t="s">
        <v>2802</v>
      </c>
      <c r="Y4" s="7"/>
      <c r="Z4" s="7"/>
      <c r="AA4" s="7" t="s">
        <v>59</v>
      </c>
      <c r="AB4" s="7"/>
      <c r="AC4" s="8">
        <f t="shared" si="5"/>
        <v>1266</v>
      </c>
      <c r="AD4" s="7"/>
      <c r="AE4" s="7"/>
      <c r="AF4" s="7"/>
      <c r="AG4" s="7"/>
      <c r="AH4" s="7" t="e">
        <f t="shared" si="6"/>
        <v>#REF!</v>
      </c>
      <c r="AI4" s="7" t="e">
        <f t="shared" si="7"/>
        <v>#REF!</v>
      </c>
      <c r="AJ4" s="7" t="e">
        <f t="shared" si="8"/>
        <v>#REF!</v>
      </c>
      <c r="AK4" s="1" t="e">
        <f t="shared" si="9"/>
        <v>#REF!</v>
      </c>
      <c r="AL4" s="1" t="s">
        <v>54</v>
      </c>
      <c r="AM4" s="1" t="s">
        <v>61</v>
      </c>
      <c r="AN4" s="11" t="e">
        <f t="shared" si="10"/>
        <v>#REF!</v>
      </c>
      <c r="AO4" s="7" t="str">
        <f>Table15[[#This Row],[Manufacturer''s Category]]</f>
        <v>Vocia</v>
      </c>
      <c r="AP4" s="7"/>
      <c r="AQ4" s="7" t="e">
        <f t="shared" si="11"/>
        <v>#REF!</v>
      </c>
      <c r="AR4" s="7" t="s">
        <v>2803</v>
      </c>
    </row>
    <row r="5" spans="1:44" ht="42" customHeight="1" x14ac:dyDescent="0.3">
      <c r="A5" s="1" t="e">
        <f t="shared" si="0"/>
        <v>#REF!</v>
      </c>
      <c r="B5" s="5" t="e">
        <f t="shared" si="1"/>
        <v>#REF!</v>
      </c>
      <c r="C5" s="41" t="s">
        <v>4551</v>
      </c>
      <c r="D5" s="7" t="s">
        <v>2811</v>
      </c>
      <c r="E5" s="7" t="s">
        <v>53</v>
      </c>
      <c r="F5" s="8">
        <v>1266</v>
      </c>
      <c r="G5" s="7" t="s">
        <v>2810</v>
      </c>
      <c r="H5" s="7"/>
      <c r="I5" s="7"/>
      <c r="J5" s="7"/>
      <c r="K5" s="7"/>
      <c r="L5" s="7"/>
      <c r="M5" s="7" t="s">
        <v>54</v>
      </c>
      <c r="N5" s="7" t="s">
        <v>1</v>
      </c>
      <c r="O5" s="9">
        <v>1</v>
      </c>
      <c r="P5" s="1" t="e">
        <f t="shared" si="2"/>
        <v>#REF!</v>
      </c>
      <c r="Q5" s="7"/>
      <c r="R5" s="7" t="str">
        <f>Table15[[#This Row],[Short Description]]</f>
        <v>Vocia AM-600c CK</v>
      </c>
      <c r="S5" s="7" t="s">
        <v>2812</v>
      </c>
      <c r="T5" s="7" t="s">
        <v>2801</v>
      </c>
      <c r="U5" s="7" t="s">
        <v>57</v>
      </c>
      <c r="V5" s="7" t="e">
        <f t="shared" si="3"/>
        <v>#REF!</v>
      </c>
      <c r="W5" s="7" t="e">
        <f t="shared" si="4"/>
        <v>#REF!</v>
      </c>
      <c r="X5" s="7" t="s">
        <v>2802</v>
      </c>
      <c r="Y5" s="7"/>
      <c r="Z5" s="7"/>
      <c r="AA5" s="7" t="s">
        <v>59</v>
      </c>
      <c r="AB5" s="7"/>
      <c r="AC5" s="8">
        <f t="shared" si="5"/>
        <v>1266</v>
      </c>
      <c r="AD5" s="7"/>
      <c r="AE5" s="7"/>
      <c r="AF5" s="7"/>
      <c r="AG5" s="7"/>
      <c r="AH5" s="7" t="e">
        <f t="shared" si="6"/>
        <v>#REF!</v>
      </c>
      <c r="AI5" s="7" t="e">
        <f t="shared" si="7"/>
        <v>#REF!</v>
      </c>
      <c r="AJ5" s="7" t="e">
        <f t="shared" si="8"/>
        <v>#REF!</v>
      </c>
      <c r="AK5" s="1" t="e">
        <f t="shared" si="9"/>
        <v>#REF!</v>
      </c>
      <c r="AL5" s="1" t="s">
        <v>54</v>
      </c>
      <c r="AM5" s="1" t="s">
        <v>61</v>
      </c>
      <c r="AN5" s="11" t="e">
        <f t="shared" si="10"/>
        <v>#REF!</v>
      </c>
      <c r="AO5" s="7" t="str">
        <f>Table15[[#This Row],[Manufacturer''s Category]]</f>
        <v>Vocia</v>
      </c>
      <c r="AP5" s="7"/>
      <c r="AQ5" s="7" t="e">
        <f t="shared" si="11"/>
        <v>#REF!</v>
      </c>
    </row>
    <row r="6" spans="1:44" ht="42" customHeight="1" x14ac:dyDescent="0.3">
      <c r="A6" s="1" t="e">
        <f t="shared" si="0"/>
        <v>#REF!</v>
      </c>
      <c r="B6" s="5" t="e">
        <f t="shared" si="1"/>
        <v>#REF!</v>
      </c>
      <c r="C6" s="41" t="s">
        <v>4552</v>
      </c>
      <c r="D6" s="7" t="s">
        <v>2814</v>
      </c>
      <c r="E6" s="7" t="s">
        <v>53</v>
      </c>
      <c r="F6" s="8">
        <v>1034</v>
      </c>
      <c r="G6" s="7" t="s">
        <v>2813</v>
      </c>
      <c r="H6" s="7"/>
      <c r="I6" s="7"/>
      <c r="J6" s="7"/>
      <c r="K6" s="7"/>
      <c r="L6" s="7"/>
      <c r="M6" s="7" t="s">
        <v>54</v>
      </c>
      <c r="N6" s="7" t="s">
        <v>1</v>
      </c>
      <c r="O6" s="9">
        <v>1.04</v>
      </c>
      <c r="P6" s="1" t="e">
        <f t="shared" si="2"/>
        <v>#REF!</v>
      </c>
      <c r="Q6" s="7"/>
      <c r="R6" s="7" t="str">
        <f>Table15[[#This Row],[Short Description]]</f>
        <v>Vocia ANC-1</v>
      </c>
      <c r="S6" s="7" t="s">
        <v>2815</v>
      </c>
      <c r="T6" s="7" t="s">
        <v>2816</v>
      </c>
      <c r="U6" s="7" t="s">
        <v>57</v>
      </c>
      <c r="V6" s="7" t="e">
        <f t="shared" si="3"/>
        <v>#REF!</v>
      </c>
      <c r="W6" s="7" t="e">
        <f t="shared" si="4"/>
        <v>#REF!</v>
      </c>
      <c r="X6" s="7" t="s">
        <v>2802</v>
      </c>
      <c r="Y6" s="7"/>
      <c r="Z6" s="7"/>
      <c r="AA6" s="7" t="s">
        <v>59</v>
      </c>
      <c r="AB6" s="7"/>
      <c r="AC6" s="8">
        <f t="shared" si="5"/>
        <v>1034</v>
      </c>
      <c r="AD6" s="7" t="s">
        <v>2682</v>
      </c>
      <c r="AE6" s="7"/>
      <c r="AF6" s="7"/>
      <c r="AG6" s="7"/>
      <c r="AH6" s="7" t="e">
        <f t="shared" si="6"/>
        <v>#REF!</v>
      </c>
      <c r="AI6" s="7" t="e">
        <f t="shared" si="7"/>
        <v>#REF!</v>
      </c>
      <c r="AJ6" s="7" t="e">
        <f t="shared" si="8"/>
        <v>#REF!</v>
      </c>
      <c r="AK6" s="1" t="e">
        <f t="shared" si="9"/>
        <v>#REF!</v>
      </c>
      <c r="AL6" s="1" t="s">
        <v>54</v>
      </c>
      <c r="AM6" s="1" t="s">
        <v>61</v>
      </c>
      <c r="AN6" s="11" t="e">
        <f t="shared" si="10"/>
        <v>#REF!</v>
      </c>
      <c r="AO6" s="7" t="str">
        <f>Table15[[#This Row],[Manufacturer''s Category]]</f>
        <v>Vocia</v>
      </c>
      <c r="AP6" s="7"/>
      <c r="AQ6" s="7" t="e">
        <f t="shared" si="11"/>
        <v>#REF!</v>
      </c>
    </row>
    <row r="7" spans="1:44" ht="42" customHeight="1" x14ac:dyDescent="0.3">
      <c r="A7" s="1" t="e">
        <f t="shared" si="0"/>
        <v>#REF!</v>
      </c>
      <c r="B7" s="5" t="e">
        <f t="shared" si="1"/>
        <v>#REF!</v>
      </c>
      <c r="C7" s="42" t="s">
        <v>4553</v>
      </c>
      <c r="D7" s="12" t="s">
        <v>2818</v>
      </c>
      <c r="E7" s="12" t="s">
        <v>53</v>
      </c>
      <c r="F7" s="22">
        <v>1376</v>
      </c>
      <c r="G7" s="12" t="s">
        <v>2817</v>
      </c>
      <c r="H7" s="12"/>
      <c r="I7" s="12"/>
      <c r="J7" s="12"/>
      <c r="K7" s="12"/>
      <c r="L7" s="12"/>
      <c r="M7" s="7" t="s">
        <v>54</v>
      </c>
      <c r="N7" s="7" t="s">
        <v>1</v>
      </c>
      <c r="O7" s="13">
        <v>4.22</v>
      </c>
      <c r="P7" s="1" t="e">
        <f t="shared" si="2"/>
        <v>#REF!</v>
      </c>
      <c r="Q7" s="12"/>
      <c r="R7" s="7" t="str">
        <f>Table15[[#This Row],[Short Description]]</f>
        <v>Vocia CI-1</v>
      </c>
      <c r="S7" s="12" t="s">
        <v>2819</v>
      </c>
      <c r="T7" s="1" t="s">
        <v>2820</v>
      </c>
      <c r="U7" s="12" t="s">
        <v>57</v>
      </c>
      <c r="V7" s="7" t="e">
        <f t="shared" si="3"/>
        <v>#REF!</v>
      </c>
      <c r="W7" s="7" t="e">
        <f t="shared" si="4"/>
        <v>#REF!</v>
      </c>
      <c r="X7" s="12" t="s">
        <v>2802</v>
      </c>
      <c r="Y7" s="12"/>
      <c r="Z7" s="12"/>
      <c r="AA7" s="12" t="s">
        <v>59</v>
      </c>
      <c r="AB7" s="12"/>
      <c r="AC7" s="8">
        <f t="shared" si="5"/>
        <v>1376</v>
      </c>
      <c r="AD7" s="12"/>
      <c r="AE7" s="12"/>
      <c r="AF7" s="12"/>
      <c r="AG7" s="12"/>
      <c r="AH7" s="7" t="e">
        <f t="shared" si="6"/>
        <v>#REF!</v>
      </c>
      <c r="AI7" s="7" t="e">
        <f t="shared" si="7"/>
        <v>#REF!</v>
      </c>
      <c r="AJ7" s="7" t="e">
        <f t="shared" si="8"/>
        <v>#REF!</v>
      </c>
      <c r="AK7" s="1" t="e">
        <f t="shared" si="9"/>
        <v>#REF!</v>
      </c>
      <c r="AL7" s="1" t="s">
        <v>54</v>
      </c>
      <c r="AM7" s="1" t="s">
        <v>61</v>
      </c>
      <c r="AN7" s="11" t="e">
        <f t="shared" si="10"/>
        <v>#REF!</v>
      </c>
      <c r="AO7" s="7" t="str">
        <f>Table15[[#This Row],[Manufacturer''s Category]]</f>
        <v>Vocia</v>
      </c>
      <c r="AP7" s="12"/>
      <c r="AQ7" s="7" t="e">
        <f t="shared" si="11"/>
        <v>#REF!</v>
      </c>
      <c r="AR7" s="14"/>
    </row>
    <row r="8" spans="1:44" ht="42" customHeight="1" x14ac:dyDescent="0.3">
      <c r="A8" s="1" t="e">
        <f t="shared" si="0"/>
        <v>#REF!</v>
      </c>
      <c r="B8" s="5" t="e">
        <f t="shared" si="1"/>
        <v>#REF!</v>
      </c>
      <c r="C8" s="39" t="s">
        <v>4554</v>
      </c>
      <c r="D8" s="1" t="s">
        <v>2822</v>
      </c>
      <c r="E8" s="1" t="s">
        <v>53</v>
      </c>
      <c r="F8" s="6">
        <v>2200</v>
      </c>
      <c r="G8" s="1" t="s">
        <v>2821</v>
      </c>
      <c r="M8" s="7" t="s">
        <v>54</v>
      </c>
      <c r="N8" s="7" t="s">
        <v>1</v>
      </c>
      <c r="O8" s="3">
        <v>2</v>
      </c>
      <c r="P8" s="1" t="e">
        <f t="shared" si="2"/>
        <v>#REF!</v>
      </c>
      <c r="R8" s="7" t="str">
        <f>Table15[[#This Row],[Short Description]]</f>
        <v>Vocia DS-10</v>
      </c>
      <c r="S8" s="1" t="s">
        <v>3145</v>
      </c>
      <c r="T8" s="1" t="s">
        <v>2823</v>
      </c>
      <c r="U8" s="1" t="s">
        <v>57</v>
      </c>
      <c r="V8" s="7" t="e">
        <f t="shared" si="3"/>
        <v>#REF!</v>
      </c>
      <c r="W8" s="7" t="e">
        <f t="shared" si="4"/>
        <v>#REF!</v>
      </c>
      <c r="X8" s="1" t="s">
        <v>2802</v>
      </c>
      <c r="AA8" s="1" t="s">
        <v>59</v>
      </c>
      <c r="AC8" s="6">
        <f t="shared" si="5"/>
        <v>2200</v>
      </c>
      <c r="AH8" s="7" t="e">
        <f t="shared" si="6"/>
        <v>#REF!</v>
      </c>
      <c r="AI8" s="7" t="e">
        <f t="shared" si="7"/>
        <v>#REF!</v>
      </c>
      <c r="AJ8" s="7" t="e">
        <f t="shared" si="8"/>
        <v>#REF!</v>
      </c>
      <c r="AK8" s="1" t="e">
        <f t="shared" si="9"/>
        <v>#REF!</v>
      </c>
      <c r="AL8" s="1" t="s">
        <v>54</v>
      </c>
      <c r="AM8" s="1" t="s">
        <v>61</v>
      </c>
      <c r="AN8" s="11" t="e">
        <f t="shared" si="10"/>
        <v>#REF!</v>
      </c>
      <c r="AO8" s="7" t="str">
        <f>Table15[[#This Row],[Manufacturer''s Category]]</f>
        <v>Vocia</v>
      </c>
      <c r="AQ8" s="7" t="e">
        <f t="shared" si="11"/>
        <v>#REF!</v>
      </c>
    </row>
    <row r="9" spans="1:44" ht="42" customHeight="1" x14ac:dyDescent="0.3">
      <c r="A9" s="1" t="e">
        <f t="shared" si="0"/>
        <v>#REF!</v>
      </c>
      <c r="B9" s="5" t="e">
        <f t="shared" si="1"/>
        <v>#REF!</v>
      </c>
      <c r="C9" s="39" t="s">
        <v>4555</v>
      </c>
      <c r="D9" s="1" t="s">
        <v>2825</v>
      </c>
      <c r="E9" s="1" t="s">
        <v>53</v>
      </c>
      <c r="F9" s="6">
        <v>2090</v>
      </c>
      <c r="G9" s="1" t="s">
        <v>2824</v>
      </c>
      <c r="M9" s="7" t="s">
        <v>54</v>
      </c>
      <c r="N9" s="7" t="s">
        <v>1</v>
      </c>
      <c r="O9" s="3">
        <v>2</v>
      </c>
      <c r="P9" s="1" t="e">
        <f t="shared" si="2"/>
        <v>#REF!</v>
      </c>
      <c r="R9" s="7" t="str">
        <f>Table15[[#This Row],[Short Description]]</f>
        <v>Vocia DS-4</v>
      </c>
      <c r="S9" s="1" t="s">
        <v>3146</v>
      </c>
      <c r="T9" s="1" t="s">
        <v>2823</v>
      </c>
      <c r="U9" s="1" t="s">
        <v>57</v>
      </c>
      <c r="V9" s="7" t="e">
        <f t="shared" si="3"/>
        <v>#REF!</v>
      </c>
      <c r="W9" s="7" t="e">
        <f t="shared" si="4"/>
        <v>#REF!</v>
      </c>
      <c r="X9" s="1" t="s">
        <v>2802</v>
      </c>
      <c r="AA9" s="1" t="s">
        <v>59</v>
      </c>
      <c r="AC9" s="6">
        <f t="shared" si="5"/>
        <v>2090</v>
      </c>
      <c r="AH9" s="7" t="e">
        <f t="shared" si="6"/>
        <v>#REF!</v>
      </c>
      <c r="AI9" s="7" t="e">
        <f t="shared" si="7"/>
        <v>#REF!</v>
      </c>
      <c r="AJ9" s="7" t="e">
        <f t="shared" si="8"/>
        <v>#REF!</v>
      </c>
      <c r="AK9" s="1" t="e">
        <f t="shared" si="9"/>
        <v>#REF!</v>
      </c>
      <c r="AL9" s="1" t="s">
        <v>54</v>
      </c>
      <c r="AM9" s="1" t="s">
        <v>61</v>
      </c>
      <c r="AN9" s="11" t="e">
        <f t="shared" si="10"/>
        <v>#REF!</v>
      </c>
      <c r="AO9" s="7" t="str">
        <f>Table15[[#This Row],[Manufacturer''s Category]]</f>
        <v>Vocia</v>
      </c>
      <c r="AQ9" s="7" t="e">
        <f t="shared" si="11"/>
        <v>#REF!</v>
      </c>
    </row>
    <row r="10" spans="1:44" ht="42" customHeight="1" x14ac:dyDescent="0.3">
      <c r="A10" s="1" t="e">
        <f t="shared" si="0"/>
        <v>#REF!</v>
      </c>
      <c r="B10" s="5" t="e">
        <f t="shared" si="1"/>
        <v>#REF!</v>
      </c>
      <c r="C10" s="39" t="s">
        <v>4556</v>
      </c>
      <c r="D10" s="1" t="s">
        <v>2827</v>
      </c>
      <c r="E10" s="1" t="s">
        <v>53</v>
      </c>
      <c r="F10" s="6">
        <v>550</v>
      </c>
      <c r="G10" s="1" t="s">
        <v>2826</v>
      </c>
      <c r="M10" s="7" t="s">
        <v>54</v>
      </c>
      <c r="N10" s="7" t="s">
        <v>1</v>
      </c>
      <c r="O10" s="3">
        <v>0.59</v>
      </c>
      <c r="P10" s="1" t="e">
        <f t="shared" si="2"/>
        <v>#REF!</v>
      </c>
      <c r="R10" s="7" t="str">
        <f>Table15[[#This Row],[Short Description]]</f>
        <v>Vocia ELD-1</v>
      </c>
      <c r="S10" s="1" t="s">
        <v>2828</v>
      </c>
      <c r="T10" s="7" t="s">
        <v>2816</v>
      </c>
      <c r="U10" s="1" t="s">
        <v>57</v>
      </c>
      <c r="V10" s="7" t="e">
        <f t="shared" si="3"/>
        <v>#REF!</v>
      </c>
      <c r="W10" s="7" t="e">
        <f t="shared" si="4"/>
        <v>#REF!</v>
      </c>
      <c r="X10" s="1" t="s">
        <v>2802</v>
      </c>
      <c r="AA10" s="1" t="s">
        <v>59</v>
      </c>
      <c r="AC10" s="6">
        <f t="shared" si="5"/>
        <v>550</v>
      </c>
      <c r="AH10" s="7" t="e">
        <f t="shared" si="6"/>
        <v>#REF!</v>
      </c>
      <c r="AI10" s="7" t="e">
        <f t="shared" si="7"/>
        <v>#REF!</v>
      </c>
      <c r="AJ10" s="7" t="e">
        <f t="shared" si="8"/>
        <v>#REF!</v>
      </c>
      <c r="AK10" s="1" t="e">
        <f t="shared" si="9"/>
        <v>#REF!</v>
      </c>
      <c r="AL10" s="1" t="s">
        <v>54</v>
      </c>
      <c r="AM10" s="1" t="s">
        <v>61</v>
      </c>
      <c r="AN10" s="11" t="e">
        <f t="shared" si="10"/>
        <v>#REF!</v>
      </c>
      <c r="AO10" s="7" t="str">
        <f>Table15[[#This Row],[Manufacturer''s Category]]</f>
        <v>Vocia</v>
      </c>
      <c r="AQ10" s="7" t="e">
        <f t="shared" si="11"/>
        <v>#REF!</v>
      </c>
    </row>
    <row r="11" spans="1:44" ht="42" customHeight="1" x14ac:dyDescent="0.3">
      <c r="A11" s="1" t="e">
        <f t="shared" si="0"/>
        <v>#REF!</v>
      </c>
      <c r="B11" s="5" t="e">
        <f t="shared" si="1"/>
        <v>#REF!</v>
      </c>
      <c r="C11" s="39" t="s">
        <v>4557</v>
      </c>
      <c r="D11" s="1" t="s">
        <v>2830</v>
      </c>
      <c r="E11" s="1" t="s">
        <v>53</v>
      </c>
      <c r="F11" s="6">
        <v>2200</v>
      </c>
      <c r="G11" s="1" t="s">
        <v>2829</v>
      </c>
      <c r="M11" s="7" t="s">
        <v>54</v>
      </c>
      <c r="N11" s="7" t="s">
        <v>1</v>
      </c>
      <c r="O11" s="3">
        <v>1.63</v>
      </c>
      <c r="P11" s="1" t="e">
        <f t="shared" si="2"/>
        <v>#REF!</v>
      </c>
      <c r="R11" s="7" t="str">
        <f>Table15[[#This Row],[Short Description]]</f>
        <v>Vocia EWS-10</v>
      </c>
      <c r="S11" s="1" t="s">
        <v>2831</v>
      </c>
      <c r="T11" s="1" t="s">
        <v>2823</v>
      </c>
      <c r="U11" s="1" t="s">
        <v>57</v>
      </c>
      <c r="V11" s="7" t="e">
        <f t="shared" si="3"/>
        <v>#REF!</v>
      </c>
      <c r="W11" s="7" t="e">
        <f t="shared" si="4"/>
        <v>#REF!</v>
      </c>
      <c r="X11" s="1" t="s">
        <v>2802</v>
      </c>
      <c r="AA11" s="1" t="s">
        <v>59</v>
      </c>
      <c r="AC11" s="6">
        <f t="shared" si="5"/>
        <v>2200</v>
      </c>
      <c r="AH11" s="7" t="e">
        <f t="shared" si="6"/>
        <v>#REF!</v>
      </c>
      <c r="AI11" s="7" t="e">
        <f t="shared" si="7"/>
        <v>#REF!</v>
      </c>
      <c r="AJ11" s="7" t="e">
        <f t="shared" si="8"/>
        <v>#REF!</v>
      </c>
      <c r="AK11" s="1" t="e">
        <f t="shared" si="9"/>
        <v>#REF!</v>
      </c>
      <c r="AL11" s="1" t="s">
        <v>54</v>
      </c>
      <c r="AM11" s="1" t="s">
        <v>61</v>
      </c>
      <c r="AN11" s="11" t="e">
        <f t="shared" si="10"/>
        <v>#REF!</v>
      </c>
      <c r="AO11" s="7" t="str">
        <f>Table15[[#This Row],[Manufacturer''s Category]]</f>
        <v>Vocia</v>
      </c>
      <c r="AQ11" s="7" t="e">
        <f t="shared" si="11"/>
        <v>#REF!</v>
      </c>
    </row>
    <row r="12" spans="1:44" ht="42" customHeight="1" x14ac:dyDescent="0.3">
      <c r="A12" s="1" t="e">
        <f t="shared" si="0"/>
        <v>#REF!</v>
      </c>
      <c r="B12" s="5" t="e">
        <f t="shared" si="1"/>
        <v>#REF!</v>
      </c>
      <c r="C12" s="39" t="s">
        <v>4558</v>
      </c>
      <c r="D12" s="1" t="s">
        <v>2833</v>
      </c>
      <c r="E12" s="1" t="s">
        <v>53</v>
      </c>
      <c r="F12" s="6">
        <v>2090</v>
      </c>
      <c r="G12" s="1" t="s">
        <v>2832</v>
      </c>
      <c r="M12" s="7" t="s">
        <v>54</v>
      </c>
      <c r="N12" s="7" t="s">
        <v>1</v>
      </c>
      <c r="O12" s="3">
        <v>1.63</v>
      </c>
      <c r="P12" s="1" t="e">
        <f t="shared" si="2"/>
        <v>#REF!</v>
      </c>
      <c r="R12" s="7" t="str">
        <f>Table15[[#This Row],[Short Description]]</f>
        <v>Vocia EWS-4</v>
      </c>
      <c r="S12" s="1" t="s">
        <v>2834</v>
      </c>
      <c r="T12" s="1" t="s">
        <v>2823</v>
      </c>
      <c r="U12" s="1" t="s">
        <v>57</v>
      </c>
      <c r="V12" s="7" t="e">
        <f t="shared" si="3"/>
        <v>#REF!</v>
      </c>
      <c r="W12" s="7" t="e">
        <f t="shared" si="4"/>
        <v>#REF!</v>
      </c>
      <c r="X12" s="1" t="s">
        <v>2802</v>
      </c>
      <c r="AA12" s="1" t="s">
        <v>59</v>
      </c>
      <c r="AC12" s="6">
        <f t="shared" si="5"/>
        <v>2090</v>
      </c>
      <c r="AH12" s="7" t="e">
        <f t="shared" si="6"/>
        <v>#REF!</v>
      </c>
      <c r="AI12" s="7" t="e">
        <f t="shared" si="7"/>
        <v>#REF!</v>
      </c>
      <c r="AJ12" s="7" t="e">
        <f t="shared" si="8"/>
        <v>#REF!</v>
      </c>
      <c r="AK12" s="1" t="e">
        <f t="shared" si="9"/>
        <v>#REF!</v>
      </c>
      <c r="AL12" s="1" t="s">
        <v>54</v>
      </c>
      <c r="AM12" s="1" t="s">
        <v>61</v>
      </c>
      <c r="AN12" s="11" t="e">
        <f t="shared" si="10"/>
        <v>#REF!</v>
      </c>
      <c r="AO12" s="7" t="str">
        <f>Table15[[#This Row],[Manufacturer''s Category]]</f>
        <v>Vocia</v>
      </c>
      <c r="AQ12" s="7" t="e">
        <f t="shared" si="11"/>
        <v>#REF!</v>
      </c>
    </row>
    <row r="13" spans="1:44" ht="42" customHeight="1" x14ac:dyDescent="0.3">
      <c r="A13" s="1" t="e">
        <f t="shared" si="0"/>
        <v>#REF!</v>
      </c>
      <c r="B13" s="5" t="e">
        <f t="shared" si="1"/>
        <v>#REF!</v>
      </c>
      <c r="C13" s="39" t="s">
        <v>4559</v>
      </c>
      <c r="D13" s="1" t="s">
        <v>2836</v>
      </c>
      <c r="E13" s="1" t="s">
        <v>53</v>
      </c>
      <c r="F13" s="6">
        <v>1982</v>
      </c>
      <c r="G13" s="1" t="s">
        <v>2835</v>
      </c>
      <c r="M13" s="7" t="s">
        <v>54</v>
      </c>
      <c r="N13" s="7" t="s">
        <v>1</v>
      </c>
      <c r="O13" s="3">
        <v>1.72</v>
      </c>
      <c r="P13" s="1" t="e">
        <f t="shared" si="2"/>
        <v>#REF!</v>
      </c>
      <c r="R13" s="7" t="str">
        <f>Table15[[#This Row],[Short Description]]</f>
        <v>Vocia GPIO-1</v>
      </c>
      <c r="S13" s="1" t="s">
        <v>2837</v>
      </c>
      <c r="T13" s="7" t="s">
        <v>2816</v>
      </c>
      <c r="U13" s="1" t="s">
        <v>57</v>
      </c>
      <c r="V13" s="7" t="e">
        <f t="shared" si="3"/>
        <v>#REF!</v>
      </c>
      <c r="W13" s="7" t="e">
        <f t="shared" si="4"/>
        <v>#REF!</v>
      </c>
      <c r="X13" s="1" t="s">
        <v>2802</v>
      </c>
      <c r="AA13" s="1" t="s">
        <v>59</v>
      </c>
      <c r="AC13" s="6">
        <f t="shared" si="5"/>
        <v>1982</v>
      </c>
      <c r="AH13" s="7" t="e">
        <f t="shared" si="6"/>
        <v>#REF!</v>
      </c>
      <c r="AI13" s="7" t="e">
        <f t="shared" si="7"/>
        <v>#REF!</v>
      </c>
      <c r="AJ13" s="7" t="e">
        <f t="shared" si="8"/>
        <v>#REF!</v>
      </c>
      <c r="AK13" s="1" t="e">
        <f t="shared" si="9"/>
        <v>#REF!</v>
      </c>
      <c r="AL13" s="1" t="s">
        <v>54</v>
      </c>
      <c r="AM13" s="1" t="s">
        <v>61</v>
      </c>
      <c r="AN13" s="11" t="e">
        <f t="shared" si="10"/>
        <v>#REF!</v>
      </c>
      <c r="AO13" s="7" t="str">
        <f>Table15[[#This Row],[Manufacturer''s Category]]</f>
        <v>Vocia</v>
      </c>
      <c r="AQ13" s="7" t="e">
        <f t="shared" si="11"/>
        <v>#REF!</v>
      </c>
    </row>
    <row r="14" spans="1:44" ht="42" customHeight="1" x14ac:dyDescent="0.3">
      <c r="A14" s="1" t="e">
        <f t="shared" si="0"/>
        <v>#REF!</v>
      </c>
      <c r="B14" s="5" t="e">
        <f t="shared" si="1"/>
        <v>#REF!</v>
      </c>
      <c r="C14" s="39" t="s">
        <v>4560</v>
      </c>
      <c r="D14" s="1" t="s">
        <v>2839</v>
      </c>
      <c r="E14" s="1" t="s">
        <v>53</v>
      </c>
      <c r="F14" s="6">
        <v>848</v>
      </c>
      <c r="G14" s="1" t="s">
        <v>2838</v>
      </c>
      <c r="M14" s="7" t="s">
        <v>54</v>
      </c>
      <c r="N14" s="7" t="s">
        <v>1</v>
      </c>
      <c r="O14" s="3">
        <v>0.11</v>
      </c>
      <c r="P14" s="1" t="e">
        <f t="shared" si="2"/>
        <v>#REF!</v>
      </c>
      <c r="R14" s="7" t="str">
        <f>Table15[[#This Row],[Short Description]]</f>
        <v>Vocia IM-16 CK</v>
      </c>
      <c r="S14" s="1" t="s">
        <v>2840</v>
      </c>
      <c r="T14" s="1" t="s">
        <v>2841</v>
      </c>
      <c r="U14" s="1" t="s">
        <v>57</v>
      </c>
      <c r="V14" s="7" t="e">
        <f t="shared" si="3"/>
        <v>#REF!</v>
      </c>
      <c r="W14" s="7" t="e">
        <f t="shared" si="4"/>
        <v>#REF!</v>
      </c>
      <c r="X14" s="1" t="s">
        <v>2802</v>
      </c>
      <c r="AA14" s="1" t="s">
        <v>59</v>
      </c>
      <c r="AC14" s="6">
        <f t="shared" si="5"/>
        <v>848</v>
      </c>
      <c r="AH14" s="7" t="e">
        <f t="shared" si="6"/>
        <v>#REF!</v>
      </c>
      <c r="AI14" s="7" t="e">
        <f t="shared" si="7"/>
        <v>#REF!</v>
      </c>
      <c r="AJ14" s="7" t="e">
        <f t="shared" si="8"/>
        <v>#REF!</v>
      </c>
      <c r="AK14" s="1" t="e">
        <f t="shared" si="9"/>
        <v>#REF!</v>
      </c>
      <c r="AL14" s="1" t="s">
        <v>57</v>
      </c>
      <c r="AM14" s="1" t="s">
        <v>61</v>
      </c>
      <c r="AN14" s="11" t="e">
        <f t="shared" si="10"/>
        <v>#REF!</v>
      </c>
      <c r="AO14" s="7" t="str">
        <f>Table15[[#This Row],[Manufacturer''s Category]]</f>
        <v>Vocia</v>
      </c>
      <c r="AQ14" s="7" t="e">
        <f t="shared" si="11"/>
        <v>#REF!</v>
      </c>
    </row>
    <row r="15" spans="1:44" ht="42" customHeight="1" x14ac:dyDescent="0.3">
      <c r="A15" s="1" t="e">
        <f t="shared" si="0"/>
        <v>#REF!</v>
      </c>
      <c r="B15" s="5" t="e">
        <f t="shared" si="1"/>
        <v>#REF!</v>
      </c>
      <c r="C15" s="39" t="s">
        <v>4561</v>
      </c>
      <c r="D15" s="1" t="s">
        <v>2843</v>
      </c>
      <c r="E15" s="1" t="s">
        <v>53</v>
      </c>
      <c r="F15" s="6">
        <v>2420</v>
      </c>
      <c r="G15" s="1" t="s">
        <v>2842</v>
      </c>
      <c r="M15" s="7" t="s">
        <v>54</v>
      </c>
      <c r="N15" s="7" t="s">
        <v>1</v>
      </c>
      <c r="O15" s="3">
        <v>4.54</v>
      </c>
      <c r="P15" s="1" t="e">
        <f t="shared" si="2"/>
        <v>#REF!</v>
      </c>
      <c r="R15" s="7" t="str">
        <f>Table15[[#This Row],[Short Description]]</f>
        <v>Vocia LSI-16</v>
      </c>
      <c r="S15" s="1" t="s">
        <v>2844</v>
      </c>
      <c r="T15" s="1" t="s">
        <v>2820</v>
      </c>
      <c r="U15" s="1" t="s">
        <v>57</v>
      </c>
      <c r="V15" s="7" t="e">
        <f t="shared" si="3"/>
        <v>#REF!</v>
      </c>
      <c r="W15" s="7" t="e">
        <f t="shared" si="4"/>
        <v>#REF!</v>
      </c>
      <c r="X15" s="1" t="s">
        <v>2802</v>
      </c>
      <c r="AA15" s="1" t="s">
        <v>59</v>
      </c>
      <c r="AC15" s="6">
        <f t="shared" si="5"/>
        <v>2420</v>
      </c>
      <c r="AH15" s="7" t="e">
        <f t="shared" si="6"/>
        <v>#REF!</v>
      </c>
      <c r="AI15" s="7" t="e">
        <f t="shared" si="7"/>
        <v>#REF!</v>
      </c>
      <c r="AJ15" s="7" t="e">
        <f t="shared" si="8"/>
        <v>#REF!</v>
      </c>
      <c r="AK15" s="1" t="e">
        <f t="shared" si="9"/>
        <v>#REF!</v>
      </c>
      <c r="AL15" s="1" t="s">
        <v>54</v>
      </c>
      <c r="AM15" s="1" t="s">
        <v>61</v>
      </c>
      <c r="AN15" s="11" t="e">
        <f t="shared" si="10"/>
        <v>#REF!</v>
      </c>
      <c r="AO15" s="7" t="str">
        <f>Table15[[#This Row],[Manufacturer''s Category]]</f>
        <v>Vocia</v>
      </c>
      <c r="AQ15" s="7" t="e">
        <f t="shared" si="11"/>
        <v>#REF!</v>
      </c>
    </row>
    <row r="16" spans="1:44" ht="42" customHeight="1" x14ac:dyDescent="0.3">
      <c r="A16" s="1" t="e">
        <f t="shared" si="0"/>
        <v>#REF!</v>
      </c>
      <c r="B16" s="5" t="e">
        <f t="shared" si="1"/>
        <v>#REF!</v>
      </c>
      <c r="C16" s="39" t="s">
        <v>4562</v>
      </c>
      <c r="D16" s="1" t="s">
        <v>2846</v>
      </c>
      <c r="E16" s="1" t="s">
        <v>53</v>
      </c>
      <c r="F16" s="6">
        <v>3192</v>
      </c>
      <c r="G16" s="1" t="s">
        <v>2845</v>
      </c>
      <c r="M16" s="7" t="s">
        <v>54</v>
      </c>
      <c r="N16" s="7" t="s">
        <v>1</v>
      </c>
      <c r="O16" s="3">
        <v>4.54</v>
      </c>
      <c r="P16" s="1" t="e">
        <f t="shared" si="2"/>
        <v>#REF!</v>
      </c>
      <c r="R16" s="7" t="str">
        <f>Table15[[#This Row],[Short Description]]</f>
        <v>Vocia LSI-16e</v>
      </c>
      <c r="S16" s="1" t="s">
        <v>2847</v>
      </c>
      <c r="T16" s="1" t="s">
        <v>2820</v>
      </c>
      <c r="U16" s="1" t="s">
        <v>57</v>
      </c>
      <c r="V16" s="7" t="e">
        <f t="shared" si="3"/>
        <v>#REF!</v>
      </c>
      <c r="W16" s="7" t="e">
        <f t="shared" si="4"/>
        <v>#REF!</v>
      </c>
      <c r="X16" s="1" t="s">
        <v>2802</v>
      </c>
      <c r="AA16" s="1" t="s">
        <v>59</v>
      </c>
      <c r="AC16" s="6">
        <f t="shared" si="5"/>
        <v>3192</v>
      </c>
      <c r="AH16" s="7" t="e">
        <f t="shared" si="6"/>
        <v>#REF!</v>
      </c>
      <c r="AI16" s="7" t="e">
        <f t="shared" si="7"/>
        <v>#REF!</v>
      </c>
      <c r="AJ16" s="7" t="e">
        <f t="shared" si="8"/>
        <v>#REF!</v>
      </c>
      <c r="AK16" s="1" t="e">
        <f t="shared" si="9"/>
        <v>#REF!</v>
      </c>
      <c r="AL16" s="1" t="s">
        <v>54</v>
      </c>
      <c r="AM16" s="1" t="s">
        <v>61</v>
      </c>
      <c r="AN16" s="11" t="e">
        <f t="shared" si="10"/>
        <v>#REF!</v>
      </c>
      <c r="AO16" s="7" t="str">
        <f>Table15[[#This Row],[Manufacturer''s Category]]</f>
        <v>Vocia</v>
      </c>
      <c r="AQ16" s="7" t="e">
        <f t="shared" si="11"/>
        <v>#REF!</v>
      </c>
    </row>
    <row r="17" spans="1:44" ht="42" customHeight="1" x14ac:dyDescent="0.3">
      <c r="A17" s="1" t="e">
        <f t="shared" si="0"/>
        <v>#REF!</v>
      </c>
      <c r="B17" s="5" t="e">
        <f t="shared" si="1"/>
        <v>#REF!</v>
      </c>
      <c r="C17" s="43" t="s">
        <v>4563</v>
      </c>
      <c r="D17" s="1" t="s">
        <v>2849</v>
      </c>
      <c r="E17" s="1" t="s">
        <v>53</v>
      </c>
      <c r="F17" s="6">
        <v>8470</v>
      </c>
      <c r="G17" s="1" t="s">
        <v>2848</v>
      </c>
      <c r="M17" s="7" t="s">
        <v>54</v>
      </c>
      <c r="N17" s="7" t="s">
        <v>1</v>
      </c>
      <c r="O17" s="3">
        <v>9.2100000000000009</v>
      </c>
      <c r="P17" s="1" t="e">
        <f t="shared" si="2"/>
        <v>#REF!</v>
      </c>
      <c r="R17" s="7" t="str">
        <f>Table15[[#This Row],[Short Description]]</f>
        <v>Vocia MS-1e</v>
      </c>
      <c r="S17" s="1" t="s">
        <v>2850</v>
      </c>
      <c r="T17" s="1" t="s">
        <v>2820</v>
      </c>
      <c r="U17" s="1" t="s">
        <v>57</v>
      </c>
      <c r="V17" s="7" t="e">
        <f t="shared" si="3"/>
        <v>#REF!</v>
      </c>
      <c r="W17" s="7" t="e">
        <f t="shared" si="4"/>
        <v>#REF!</v>
      </c>
      <c r="X17" s="1" t="s">
        <v>2802</v>
      </c>
      <c r="AA17" s="1" t="s">
        <v>59</v>
      </c>
      <c r="AC17" s="6">
        <f t="shared" si="5"/>
        <v>8470</v>
      </c>
      <c r="AH17" s="7" t="e">
        <f t="shared" si="6"/>
        <v>#REF!</v>
      </c>
      <c r="AI17" s="7" t="e">
        <f t="shared" si="7"/>
        <v>#REF!</v>
      </c>
      <c r="AJ17" s="7" t="e">
        <f t="shared" si="8"/>
        <v>#REF!</v>
      </c>
      <c r="AK17" s="1" t="e">
        <f t="shared" si="9"/>
        <v>#REF!</v>
      </c>
      <c r="AL17" s="1" t="s">
        <v>54</v>
      </c>
      <c r="AM17" s="1" t="s">
        <v>61</v>
      </c>
      <c r="AN17" s="11" t="e">
        <f t="shared" si="10"/>
        <v>#REF!</v>
      </c>
      <c r="AO17" s="7" t="str">
        <f>Table15[[#This Row],[Manufacturer''s Category]]</f>
        <v>Vocia</v>
      </c>
      <c r="AQ17" s="7" t="e">
        <f t="shared" si="11"/>
        <v>#REF!</v>
      </c>
    </row>
    <row r="18" spans="1:44" ht="42" customHeight="1" x14ac:dyDescent="0.3">
      <c r="A18" s="1" t="e">
        <f t="shared" si="0"/>
        <v>#REF!</v>
      </c>
      <c r="B18" s="5" t="e">
        <f t="shared" si="1"/>
        <v>#REF!</v>
      </c>
      <c r="C18" s="39">
        <v>901.02689999999996</v>
      </c>
      <c r="D18" s="1" t="s">
        <v>2852</v>
      </c>
      <c r="E18" s="1" t="s">
        <v>53</v>
      </c>
      <c r="F18" s="6">
        <v>452</v>
      </c>
      <c r="G18" s="1" t="s">
        <v>2851</v>
      </c>
      <c r="M18" s="7" t="s">
        <v>54</v>
      </c>
      <c r="N18" s="7" t="s">
        <v>1</v>
      </c>
      <c r="O18" s="3">
        <v>0.14000000000000001</v>
      </c>
      <c r="P18" s="1" t="e">
        <f t="shared" si="2"/>
        <v>#REF!</v>
      </c>
      <c r="R18" s="7" t="str">
        <f>Table15[[#This Row],[Short Description]]</f>
        <v>Vocia PARM-1</v>
      </c>
      <c r="S18" s="1" t="s">
        <v>2853</v>
      </c>
      <c r="T18" s="1" t="s">
        <v>2801</v>
      </c>
      <c r="U18" s="1" t="s">
        <v>57</v>
      </c>
      <c r="V18" s="7" t="e">
        <f t="shared" si="3"/>
        <v>#REF!</v>
      </c>
      <c r="W18" s="7" t="e">
        <f t="shared" si="4"/>
        <v>#REF!</v>
      </c>
      <c r="X18" s="1" t="s">
        <v>2802</v>
      </c>
      <c r="AA18" s="1" t="s">
        <v>59</v>
      </c>
      <c r="AC18" s="6">
        <f t="shared" si="5"/>
        <v>452</v>
      </c>
      <c r="AH18" s="7" t="e">
        <f t="shared" si="6"/>
        <v>#REF!</v>
      </c>
      <c r="AI18" s="7" t="e">
        <f t="shared" si="7"/>
        <v>#REF!</v>
      </c>
      <c r="AJ18" s="7" t="e">
        <f t="shared" si="8"/>
        <v>#REF!</v>
      </c>
      <c r="AK18" s="1" t="e">
        <f t="shared" si="9"/>
        <v>#REF!</v>
      </c>
      <c r="AL18" s="1" t="s">
        <v>54</v>
      </c>
      <c r="AM18" s="1" t="s">
        <v>61</v>
      </c>
      <c r="AN18" s="11" t="e">
        <f t="shared" si="10"/>
        <v>#REF!</v>
      </c>
      <c r="AO18" s="7" t="str">
        <f>Table15[[#This Row],[Manufacturer''s Category]]</f>
        <v>Vocia</v>
      </c>
      <c r="AQ18" s="7" t="e">
        <f t="shared" si="11"/>
        <v>#REF!</v>
      </c>
      <c r="AR18" s="1" t="s">
        <v>2803</v>
      </c>
    </row>
    <row r="19" spans="1:44" ht="42" customHeight="1" x14ac:dyDescent="0.3">
      <c r="A19" s="1" t="e">
        <f t="shared" si="0"/>
        <v>#REF!</v>
      </c>
      <c r="B19" s="5" t="e">
        <f t="shared" si="1"/>
        <v>#REF!</v>
      </c>
      <c r="C19" s="39" t="s">
        <v>4564</v>
      </c>
      <c r="D19" s="1" t="s">
        <v>2855</v>
      </c>
      <c r="E19" s="1" t="s">
        <v>53</v>
      </c>
      <c r="F19" s="6">
        <v>452</v>
      </c>
      <c r="G19" s="1" t="s">
        <v>2854</v>
      </c>
      <c r="M19" s="7" t="s">
        <v>54</v>
      </c>
      <c r="N19" s="7" t="s">
        <v>1</v>
      </c>
      <c r="O19" s="3">
        <v>0.14000000000000001</v>
      </c>
      <c r="P19" s="1" t="e">
        <f t="shared" si="2"/>
        <v>#REF!</v>
      </c>
      <c r="R19" s="7" t="str">
        <f>Table15[[#This Row],[Short Description]]</f>
        <v>Vocia PARM-1 CK</v>
      </c>
      <c r="S19" s="1" t="s">
        <v>2856</v>
      </c>
      <c r="T19" s="7" t="s">
        <v>2801</v>
      </c>
      <c r="U19" s="1" t="s">
        <v>57</v>
      </c>
      <c r="V19" s="7" t="e">
        <f t="shared" si="3"/>
        <v>#REF!</v>
      </c>
      <c r="W19" s="7" t="e">
        <f t="shared" si="4"/>
        <v>#REF!</v>
      </c>
      <c r="X19" s="1" t="s">
        <v>2802</v>
      </c>
      <c r="AA19" s="1" t="s">
        <v>59</v>
      </c>
      <c r="AC19" s="6">
        <f t="shared" si="5"/>
        <v>452</v>
      </c>
      <c r="AH19" s="7" t="e">
        <f t="shared" si="6"/>
        <v>#REF!</v>
      </c>
      <c r="AI19" s="7" t="e">
        <f t="shared" si="7"/>
        <v>#REF!</v>
      </c>
      <c r="AJ19" s="7" t="e">
        <f t="shared" si="8"/>
        <v>#REF!</v>
      </c>
      <c r="AK19" s="1" t="e">
        <f t="shared" si="9"/>
        <v>#REF!</v>
      </c>
      <c r="AL19" s="1" t="s">
        <v>54</v>
      </c>
      <c r="AM19" s="1" t="s">
        <v>61</v>
      </c>
      <c r="AN19" s="11" t="e">
        <f t="shared" si="10"/>
        <v>#REF!</v>
      </c>
      <c r="AO19" s="7" t="str">
        <f>Table15[[#This Row],[Manufacturer''s Category]]</f>
        <v>Vocia</v>
      </c>
      <c r="AQ19" s="7" t="e">
        <f t="shared" si="11"/>
        <v>#REF!</v>
      </c>
    </row>
    <row r="20" spans="1:44" ht="42" customHeight="1" x14ac:dyDescent="0.3">
      <c r="A20" s="1" t="e">
        <f t="shared" si="0"/>
        <v>#REF!</v>
      </c>
      <c r="B20" s="5" t="e">
        <f t="shared" si="1"/>
        <v>#REF!</v>
      </c>
      <c r="C20" s="43" t="s">
        <v>4565</v>
      </c>
      <c r="D20" s="1" t="s">
        <v>2858</v>
      </c>
      <c r="E20" s="1" t="s">
        <v>53</v>
      </c>
      <c r="F20" s="6">
        <v>580</v>
      </c>
      <c r="G20" s="1" t="s">
        <v>2857</v>
      </c>
      <c r="M20" s="7" t="s">
        <v>73</v>
      </c>
      <c r="N20" s="7" t="s">
        <v>1</v>
      </c>
      <c r="O20" s="4">
        <v>0.45</v>
      </c>
      <c r="P20" s="1" t="e">
        <f t="shared" si="2"/>
        <v>#REF!</v>
      </c>
      <c r="R20" s="7" t="str">
        <f>Table15[[#This Row],[Short Description]]</f>
        <v>Vocia PLD-1</v>
      </c>
      <c r="S20" s="1" t="s">
        <v>2859</v>
      </c>
      <c r="T20" s="7" t="s">
        <v>2816</v>
      </c>
      <c r="U20" s="1" t="s">
        <v>57</v>
      </c>
      <c r="V20" s="7" t="e">
        <f t="shared" si="3"/>
        <v>#REF!</v>
      </c>
      <c r="W20" s="7" t="e">
        <f t="shared" si="4"/>
        <v>#REF!</v>
      </c>
      <c r="X20" s="1" t="s">
        <v>2802</v>
      </c>
      <c r="AA20" s="1" t="s">
        <v>59</v>
      </c>
      <c r="AC20" s="6">
        <f t="shared" si="5"/>
        <v>580</v>
      </c>
      <c r="AH20" s="7" t="e">
        <f t="shared" si="6"/>
        <v>#REF!</v>
      </c>
      <c r="AI20" s="7" t="e">
        <f t="shared" si="7"/>
        <v>#REF!</v>
      </c>
      <c r="AJ20" s="7" t="e">
        <f t="shared" si="8"/>
        <v>#REF!</v>
      </c>
      <c r="AK20" s="1" t="e">
        <f t="shared" si="9"/>
        <v>#REF!</v>
      </c>
      <c r="AL20" s="1" t="s">
        <v>54</v>
      </c>
      <c r="AM20" s="1" t="s">
        <v>61</v>
      </c>
      <c r="AN20" s="11" t="e">
        <f t="shared" si="10"/>
        <v>#REF!</v>
      </c>
      <c r="AO20" s="7" t="str">
        <f>Table15[[#This Row],[Manufacturer''s Category]]</f>
        <v>Vocia</v>
      </c>
      <c r="AQ20" s="7" t="e">
        <f t="shared" si="11"/>
        <v>#REF!</v>
      </c>
    </row>
    <row r="21" spans="1:44" ht="42" customHeight="1" x14ac:dyDescent="0.3">
      <c r="A21" s="1" t="e">
        <f t="shared" si="0"/>
        <v>#REF!</v>
      </c>
      <c r="B21" s="5" t="e">
        <f t="shared" si="1"/>
        <v>#REF!</v>
      </c>
      <c r="C21" s="43" t="s">
        <v>4566</v>
      </c>
      <c r="D21" s="1" t="s">
        <v>2861</v>
      </c>
      <c r="E21" s="1" t="s">
        <v>53</v>
      </c>
      <c r="F21" s="6">
        <v>580</v>
      </c>
      <c r="G21" s="1" t="s">
        <v>2860</v>
      </c>
      <c r="M21" s="7" t="s">
        <v>73</v>
      </c>
      <c r="N21" s="7" t="s">
        <v>1</v>
      </c>
      <c r="O21" s="4">
        <v>0.45</v>
      </c>
      <c r="P21" s="1" t="e">
        <f t="shared" si="2"/>
        <v>#REF!</v>
      </c>
      <c r="R21" s="7" t="str">
        <f>Table15[[#This Row],[Short Description]]</f>
        <v>Vocia PLD-2</v>
      </c>
      <c r="S21" s="1" t="s">
        <v>2862</v>
      </c>
      <c r="T21" s="1" t="s">
        <v>2816</v>
      </c>
      <c r="U21" s="1" t="s">
        <v>57</v>
      </c>
      <c r="V21" s="7" t="e">
        <f t="shared" si="3"/>
        <v>#REF!</v>
      </c>
      <c r="W21" s="7" t="e">
        <f t="shared" si="4"/>
        <v>#REF!</v>
      </c>
      <c r="X21" s="1" t="s">
        <v>2802</v>
      </c>
      <c r="AA21" s="1" t="s">
        <v>59</v>
      </c>
      <c r="AC21" s="6">
        <f t="shared" si="5"/>
        <v>580</v>
      </c>
      <c r="AH21" s="7" t="e">
        <f t="shared" si="6"/>
        <v>#REF!</v>
      </c>
      <c r="AI21" s="7" t="e">
        <f t="shared" si="7"/>
        <v>#REF!</v>
      </c>
      <c r="AJ21" s="7" t="e">
        <f t="shared" si="8"/>
        <v>#REF!</v>
      </c>
      <c r="AK21" s="1" t="e">
        <f t="shared" si="9"/>
        <v>#REF!</v>
      </c>
      <c r="AL21" s="1" t="s">
        <v>54</v>
      </c>
      <c r="AM21" s="1" t="s">
        <v>61</v>
      </c>
      <c r="AN21" s="11" t="e">
        <f t="shared" si="10"/>
        <v>#REF!</v>
      </c>
      <c r="AO21" s="7" t="str">
        <f>Table15[[#This Row],[Manufacturer''s Category]]</f>
        <v>Vocia</v>
      </c>
      <c r="AQ21" s="7" t="e">
        <f t="shared" si="11"/>
        <v>#REF!</v>
      </c>
    </row>
    <row r="22" spans="1:44" ht="42" customHeight="1" x14ac:dyDescent="0.3">
      <c r="A22" s="1" t="e">
        <f t="shared" si="0"/>
        <v>#REF!</v>
      </c>
      <c r="B22" s="5" t="e">
        <f t="shared" si="1"/>
        <v>#REF!</v>
      </c>
      <c r="C22" s="39" t="s">
        <v>4567</v>
      </c>
      <c r="D22" s="1" t="s">
        <v>2864</v>
      </c>
      <c r="E22" s="1" t="s">
        <v>53</v>
      </c>
      <c r="F22" s="6">
        <v>2972</v>
      </c>
      <c r="G22" s="1" t="s">
        <v>2863</v>
      </c>
      <c r="M22" s="7" t="s">
        <v>54</v>
      </c>
      <c r="N22" s="7" t="s">
        <v>1</v>
      </c>
      <c r="O22" s="4">
        <v>4.9000000000000004</v>
      </c>
      <c r="P22" s="1" t="e">
        <f t="shared" si="2"/>
        <v>#REF!</v>
      </c>
      <c r="R22" s="7" t="str">
        <f>Table15[[#This Row],[Short Description]]</f>
        <v>Vocia POTS-1-2</v>
      </c>
      <c r="S22" s="1" t="s">
        <v>2865</v>
      </c>
      <c r="T22" s="1" t="s">
        <v>2823</v>
      </c>
      <c r="U22" s="1" t="s">
        <v>57</v>
      </c>
      <c r="V22" s="7" t="e">
        <f t="shared" si="3"/>
        <v>#REF!</v>
      </c>
      <c r="W22" s="7" t="e">
        <f t="shared" si="4"/>
        <v>#REF!</v>
      </c>
      <c r="X22" s="1" t="s">
        <v>2802</v>
      </c>
      <c r="AA22" s="1" t="s">
        <v>59</v>
      </c>
      <c r="AC22" s="6">
        <f t="shared" si="5"/>
        <v>2972</v>
      </c>
      <c r="AH22" s="7" t="e">
        <f t="shared" si="6"/>
        <v>#REF!</v>
      </c>
      <c r="AI22" s="7" t="e">
        <f t="shared" si="7"/>
        <v>#REF!</v>
      </c>
      <c r="AJ22" s="7" t="e">
        <f t="shared" si="8"/>
        <v>#REF!</v>
      </c>
      <c r="AK22" s="1" t="e">
        <f t="shared" si="9"/>
        <v>#REF!</v>
      </c>
      <c r="AL22" s="1" t="s">
        <v>54</v>
      </c>
      <c r="AM22" s="1" t="s">
        <v>61</v>
      </c>
      <c r="AN22" s="11" t="e">
        <f t="shared" si="10"/>
        <v>#REF!</v>
      </c>
      <c r="AO22" s="7" t="str">
        <f>Table15[[#This Row],[Manufacturer''s Category]]</f>
        <v>Vocia</v>
      </c>
      <c r="AQ22" s="7" t="e">
        <f t="shared" si="11"/>
        <v>#REF!</v>
      </c>
    </row>
    <row r="23" spans="1:44" ht="42" customHeight="1" x14ac:dyDescent="0.3">
      <c r="A23" s="1" t="e">
        <f t="shared" si="0"/>
        <v>#REF!</v>
      </c>
      <c r="B23" s="5" t="e">
        <f t="shared" si="1"/>
        <v>#REF!</v>
      </c>
      <c r="C23" s="39" t="s">
        <v>4568</v>
      </c>
      <c r="D23" s="1" t="s">
        <v>2867</v>
      </c>
      <c r="E23" s="1" t="s">
        <v>53</v>
      </c>
      <c r="F23" s="6">
        <v>3632</v>
      </c>
      <c r="G23" s="1" t="s">
        <v>2866</v>
      </c>
      <c r="M23" s="7" t="s">
        <v>54</v>
      </c>
      <c r="N23" s="7" t="s">
        <v>1</v>
      </c>
      <c r="O23" s="4">
        <v>4.9000000000000004</v>
      </c>
      <c r="P23" s="1" t="e">
        <f t="shared" si="2"/>
        <v>#REF!</v>
      </c>
      <c r="R23" s="7" t="str">
        <f>Table15[[#This Row],[Short Description]]</f>
        <v>Vocia POTS-1-4</v>
      </c>
      <c r="S23" s="1" t="s">
        <v>2868</v>
      </c>
      <c r="T23" s="1" t="s">
        <v>2823</v>
      </c>
      <c r="U23" s="1" t="s">
        <v>57</v>
      </c>
      <c r="V23" s="7" t="e">
        <f t="shared" si="3"/>
        <v>#REF!</v>
      </c>
      <c r="W23" s="7" t="e">
        <f t="shared" si="4"/>
        <v>#REF!</v>
      </c>
      <c r="X23" s="1" t="s">
        <v>2802</v>
      </c>
      <c r="AA23" s="1" t="s">
        <v>59</v>
      </c>
      <c r="AC23" s="6">
        <f t="shared" si="5"/>
        <v>3632</v>
      </c>
      <c r="AH23" s="7" t="e">
        <f t="shared" si="6"/>
        <v>#REF!</v>
      </c>
      <c r="AI23" s="7" t="e">
        <f t="shared" si="7"/>
        <v>#REF!</v>
      </c>
      <c r="AJ23" s="7" t="e">
        <f t="shared" si="8"/>
        <v>#REF!</v>
      </c>
      <c r="AK23" s="1" t="e">
        <f t="shared" si="9"/>
        <v>#REF!</v>
      </c>
      <c r="AL23" s="1" t="s">
        <v>54</v>
      </c>
      <c r="AM23" s="1" t="s">
        <v>61</v>
      </c>
      <c r="AN23" s="11" t="e">
        <f t="shared" si="10"/>
        <v>#REF!</v>
      </c>
      <c r="AO23" s="7" t="str">
        <f>Table15[[#This Row],[Manufacturer''s Category]]</f>
        <v>Vocia</v>
      </c>
      <c r="AQ23" s="7" t="e">
        <f t="shared" si="11"/>
        <v>#REF!</v>
      </c>
    </row>
    <row r="24" spans="1:44" ht="42" customHeight="1" x14ac:dyDescent="0.3">
      <c r="A24" s="1" t="e">
        <f t="shared" si="0"/>
        <v>#REF!</v>
      </c>
      <c r="B24" s="5" t="e">
        <f t="shared" si="1"/>
        <v>#REF!</v>
      </c>
      <c r="C24" s="39" t="s">
        <v>4569</v>
      </c>
      <c r="D24" s="1" t="s">
        <v>2870</v>
      </c>
      <c r="E24" s="1" t="s">
        <v>53</v>
      </c>
      <c r="F24" s="6">
        <v>1982</v>
      </c>
      <c r="G24" s="1" t="s">
        <v>2869</v>
      </c>
      <c r="M24" s="7" t="s">
        <v>54</v>
      </c>
      <c r="N24" s="7" t="s">
        <v>1</v>
      </c>
      <c r="O24" s="3">
        <v>1.02</v>
      </c>
      <c r="P24" s="1" t="e">
        <f t="shared" si="2"/>
        <v>#REF!</v>
      </c>
      <c r="R24" s="7" t="str">
        <f>Table15[[#This Row],[Short Description]]</f>
        <v>Vocia PSKIT-1</v>
      </c>
      <c r="S24" s="1" t="s">
        <v>2871</v>
      </c>
      <c r="T24" s="1" t="s">
        <v>2823</v>
      </c>
      <c r="U24" s="1" t="s">
        <v>57</v>
      </c>
      <c r="V24" s="7" t="e">
        <f t="shared" si="3"/>
        <v>#REF!</v>
      </c>
      <c r="W24" s="7" t="e">
        <f t="shared" si="4"/>
        <v>#REF!</v>
      </c>
      <c r="X24" s="1" t="s">
        <v>2802</v>
      </c>
      <c r="AA24" s="1" t="s">
        <v>59</v>
      </c>
      <c r="AC24" s="6">
        <f t="shared" si="5"/>
        <v>1982</v>
      </c>
      <c r="AH24" s="7" t="e">
        <f t="shared" si="6"/>
        <v>#REF!</v>
      </c>
      <c r="AI24" s="7" t="e">
        <f t="shared" si="7"/>
        <v>#REF!</v>
      </c>
      <c r="AJ24" s="7" t="e">
        <f t="shared" si="8"/>
        <v>#REF!</v>
      </c>
      <c r="AK24" s="1" t="e">
        <f t="shared" si="9"/>
        <v>#REF!</v>
      </c>
      <c r="AL24" s="1" t="s">
        <v>54</v>
      </c>
      <c r="AM24" s="1" t="s">
        <v>61</v>
      </c>
      <c r="AN24" s="11" t="e">
        <f t="shared" si="10"/>
        <v>#REF!</v>
      </c>
      <c r="AO24" s="7" t="str">
        <f>Table15[[#This Row],[Manufacturer''s Category]]</f>
        <v>Vocia</v>
      </c>
      <c r="AQ24" s="7" t="e">
        <f t="shared" si="11"/>
        <v>#REF!</v>
      </c>
    </row>
    <row r="25" spans="1:44" ht="42" customHeight="1" x14ac:dyDescent="0.3">
      <c r="A25" s="1" t="s">
        <v>0</v>
      </c>
      <c r="B25" s="5" t="e">
        <f t="shared" si="1"/>
        <v>#REF!</v>
      </c>
      <c r="C25" s="39" t="s">
        <v>4570</v>
      </c>
      <c r="D25" s="1" t="s">
        <v>3441</v>
      </c>
      <c r="E25" s="1" t="s">
        <v>53</v>
      </c>
      <c r="F25" s="6">
        <v>13000</v>
      </c>
      <c r="G25" s="1" t="s">
        <v>3440</v>
      </c>
      <c r="I25" s="1" t="s">
        <v>3110</v>
      </c>
      <c r="J25" s="1" t="s">
        <v>3110</v>
      </c>
      <c r="K25" s="1" t="s">
        <v>3110</v>
      </c>
      <c r="L25" s="1" t="s">
        <v>3110</v>
      </c>
      <c r="M25" s="7" t="s">
        <v>3110</v>
      </c>
      <c r="N25" s="7" t="s">
        <v>1</v>
      </c>
      <c r="O25" s="3" t="s">
        <v>3110</v>
      </c>
      <c r="P25" s="1" t="s">
        <v>2</v>
      </c>
      <c r="Q25" s="1" t="s">
        <v>3110</v>
      </c>
      <c r="R25" s="7" t="s">
        <v>3441</v>
      </c>
      <c r="S25" s="1" t="s">
        <v>3442</v>
      </c>
      <c r="T25" s="1" t="s">
        <v>2820</v>
      </c>
      <c r="U25" s="1" t="s">
        <v>54</v>
      </c>
      <c r="V25" s="7" t="s">
        <v>73</v>
      </c>
      <c r="W25" s="7" t="s">
        <v>4</v>
      </c>
      <c r="X25" s="1" t="s">
        <v>2802</v>
      </c>
      <c r="Y25" s="1" t="s">
        <v>3110</v>
      </c>
      <c r="Z25" s="1" t="s">
        <v>3110</v>
      </c>
      <c r="AA25" s="1" t="s">
        <v>3443</v>
      </c>
      <c r="AB25" s="1" t="s">
        <v>3110</v>
      </c>
      <c r="AC25" s="6">
        <v>13000</v>
      </c>
      <c r="AD25" s="1" t="s">
        <v>3110</v>
      </c>
      <c r="AE25" s="1" t="s">
        <v>3110</v>
      </c>
      <c r="AF25" s="1" t="s">
        <v>3110</v>
      </c>
      <c r="AG25" s="1" t="s">
        <v>3110</v>
      </c>
      <c r="AH25" s="7" t="s">
        <v>5</v>
      </c>
      <c r="AI25" s="7" t="s">
        <v>6</v>
      </c>
      <c r="AJ25" s="7" t="s">
        <v>73</v>
      </c>
      <c r="AK25" s="1" t="s">
        <v>73</v>
      </c>
      <c r="AL25" s="1" t="s">
        <v>54</v>
      </c>
      <c r="AM25" s="1" t="s">
        <v>61</v>
      </c>
      <c r="AN25" s="11" t="e">
        <f t="shared" si="10"/>
        <v>#REF!</v>
      </c>
      <c r="AO25" s="7" t="s">
        <v>2802</v>
      </c>
      <c r="AP25" s="1" t="s">
        <v>3110</v>
      </c>
      <c r="AQ25" s="7">
        <v>4911</v>
      </c>
      <c r="AR25" s="1" t="s">
        <v>3110</v>
      </c>
    </row>
    <row r="26" spans="1:44" ht="42" customHeight="1" x14ac:dyDescent="0.3">
      <c r="A26" s="1" t="e">
        <f t="shared" ref="A26:A42" si="12">Company</f>
        <v>#REF!</v>
      </c>
      <c r="B26" s="5" t="e">
        <f t="shared" si="1"/>
        <v>#REF!</v>
      </c>
      <c r="C26" s="43" t="s">
        <v>4571</v>
      </c>
      <c r="D26" s="1" t="s">
        <v>2873</v>
      </c>
      <c r="E26" s="1" t="s">
        <v>53</v>
      </c>
      <c r="F26" s="6">
        <v>7262</v>
      </c>
      <c r="G26" s="1" t="s">
        <v>2872</v>
      </c>
      <c r="M26" s="7" t="s">
        <v>54</v>
      </c>
      <c r="N26" s="7" t="s">
        <v>1</v>
      </c>
      <c r="O26" s="4">
        <v>10.4</v>
      </c>
      <c r="P26" s="1" t="e">
        <f t="shared" ref="P26:P42" si="13">WeightUOM</f>
        <v>#REF!</v>
      </c>
      <c r="R26" s="7" t="str">
        <f>Table15[[#This Row],[Short Description]]</f>
        <v>Vocia VA-4300CV</v>
      </c>
      <c r="S26" s="1" t="s">
        <v>2874</v>
      </c>
      <c r="T26" s="1" t="s">
        <v>2801</v>
      </c>
      <c r="U26" s="1" t="s">
        <v>57</v>
      </c>
      <c r="V26" s="7" t="e">
        <f t="shared" ref="V26:V42" si="14">NotForSale</f>
        <v>#REF!</v>
      </c>
      <c r="W26" s="7" t="e">
        <f t="shared" ref="W26:W42" si="15">ItemStatus</f>
        <v>#REF!</v>
      </c>
      <c r="X26" s="1" t="s">
        <v>2802</v>
      </c>
      <c r="AA26" s="1" t="s">
        <v>59</v>
      </c>
      <c r="AC26" s="6">
        <f t="shared" ref="AC26:AC42" si="16">F26</f>
        <v>7262</v>
      </c>
      <c r="AH26" s="7" t="e">
        <f t="shared" ref="AH26:AH42" si="17">FOB</f>
        <v>#REF!</v>
      </c>
      <c r="AI26" s="7" t="e">
        <f t="shared" ref="AI26:AI42" si="18">Freight</f>
        <v>#REF!</v>
      </c>
      <c r="AJ26" s="7" t="e">
        <f t="shared" ref="AJ26:AJ42" si="19">DropShip</f>
        <v>#REF!</v>
      </c>
      <c r="AK26" s="1" t="e">
        <f t="shared" ref="AK26:AK42" si="20">EnergyStar</f>
        <v>#REF!</v>
      </c>
      <c r="AL26" s="1" t="s">
        <v>54</v>
      </c>
      <c r="AM26" s="1" t="s">
        <v>61</v>
      </c>
      <c r="AN26" s="11" t="e">
        <f t="shared" si="10"/>
        <v>#REF!</v>
      </c>
      <c r="AO26" s="7" t="str">
        <f>Table15[[#This Row],[Manufacturer''s Category]]</f>
        <v>Vocia</v>
      </c>
      <c r="AQ26" s="7" t="e">
        <f t="shared" ref="AQ26:AQ42" si="21">InfoComm_Number</f>
        <v>#REF!</v>
      </c>
    </row>
    <row r="27" spans="1:44" ht="42" customHeight="1" x14ac:dyDescent="0.3">
      <c r="A27" s="1" t="e">
        <f t="shared" si="12"/>
        <v>#REF!</v>
      </c>
      <c r="B27" s="5" t="e">
        <f t="shared" si="1"/>
        <v>#REF!</v>
      </c>
      <c r="C27" s="43" t="s">
        <v>4572</v>
      </c>
      <c r="D27" s="1" t="s">
        <v>2876</v>
      </c>
      <c r="E27" s="1" t="s">
        <v>53</v>
      </c>
      <c r="F27" s="6">
        <v>9680</v>
      </c>
      <c r="G27" s="1" t="s">
        <v>2875</v>
      </c>
      <c r="M27" s="7" t="s">
        <v>54</v>
      </c>
      <c r="N27" s="7" t="s">
        <v>1</v>
      </c>
      <c r="O27" s="4">
        <v>10.4</v>
      </c>
      <c r="P27" s="1" t="e">
        <f t="shared" si="13"/>
        <v>#REF!</v>
      </c>
      <c r="R27" s="7" t="str">
        <f>Table15[[#This Row],[Short Description]]</f>
        <v>Vocia VA-8150CV</v>
      </c>
      <c r="S27" s="1" t="s">
        <v>2877</v>
      </c>
      <c r="T27" s="1" t="s">
        <v>2801</v>
      </c>
      <c r="U27" s="1" t="s">
        <v>57</v>
      </c>
      <c r="V27" s="7" t="e">
        <f t="shared" si="14"/>
        <v>#REF!</v>
      </c>
      <c r="W27" s="7" t="e">
        <f t="shared" si="15"/>
        <v>#REF!</v>
      </c>
      <c r="X27" s="1" t="s">
        <v>2802</v>
      </c>
      <c r="AA27" s="1" t="s">
        <v>59</v>
      </c>
      <c r="AC27" s="6">
        <f t="shared" si="16"/>
        <v>9680</v>
      </c>
      <c r="AH27" s="7" t="e">
        <f t="shared" si="17"/>
        <v>#REF!</v>
      </c>
      <c r="AI27" s="7" t="e">
        <f t="shared" si="18"/>
        <v>#REF!</v>
      </c>
      <c r="AJ27" s="7" t="e">
        <f t="shared" si="19"/>
        <v>#REF!</v>
      </c>
      <c r="AK27" s="1" t="e">
        <f t="shared" si="20"/>
        <v>#REF!</v>
      </c>
      <c r="AL27" s="1" t="s">
        <v>54</v>
      </c>
      <c r="AM27" s="1" t="s">
        <v>61</v>
      </c>
      <c r="AN27" s="11" t="e">
        <f t="shared" si="10"/>
        <v>#REF!</v>
      </c>
      <c r="AO27" s="7" t="str">
        <f>Table15[[#This Row],[Manufacturer''s Category]]</f>
        <v>Vocia</v>
      </c>
      <c r="AQ27" s="7" t="e">
        <f t="shared" si="21"/>
        <v>#REF!</v>
      </c>
    </row>
    <row r="28" spans="1:44" ht="42" customHeight="1" x14ac:dyDescent="0.3">
      <c r="A28" s="1" t="e">
        <f t="shared" si="12"/>
        <v>#REF!</v>
      </c>
      <c r="B28" s="5" t="e">
        <f t="shared" si="1"/>
        <v>#REF!</v>
      </c>
      <c r="C28" s="39" t="s">
        <v>4573</v>
      </c>
      <c r="D28" s="1" t="s">
        <v>2879</v>
      </c>
      <c r="E28" s="1" t="s">
        <v>53</v>
      </c>
      <c r="F28" s="6">
        <v>6052</v>
      </c>
      <c r="G28" s="1" t="s">
        <v>2878</v>
      </c>
      <c r="M28" s="7" t="s">
        <v>54</v>
      </c>
      <c r="N28" s="7" t="s">
        <v>1</v>
      </c>
      <c r="O28" s="3">
        <v>26.76</v>
      </c>
      <c r="P28" s="1" t="e">
        <f t="shared" si="13"/>
        <v>#REF!</v>
      </c>
      <c r="R28" s="7" t="str">
        <f>Table15[[#This Row],[Short Description]]</f>
        <v>Vocia VA-8600</v>
      </c>
      <c r="S28" s="1" t="s">
        <v>2880</v>
      </c>
      <c r="T28" s="1" t="s">
        <v>2801</v>
      </c>
      <c r="U28" s="1" t="s">
        <v>57</v>
      </c>
      <c r="V28" s="7" t="e">
        <f t="shared" si="14"/>
        <v>#REF!</v>
      </c>
      <c r="W28" s="7" t="e">
        <f t="shared" si="15"/>
        <v>#REF!</v>
      </c>
      <c r="X28" s="1" t="s">
        <v>2802</v>
      </c>
      <c r="AA28" s="1" t="s">
        <v>59</v>
      </c>
      <c r="AC28" s="6">
        <f t="shared" si="16"/>
        <v>6052</v>
      </c>
      <c r="AH28" s="7" t="e">
        <f t="shared" si="17"/>
        <v>#REF!</v>
      </c>
      <c r="AI28" s="7" t="e">
        <f t="shared" si="18"/>
        <v>#REF!</v>
      </c>
      <c r="AJ28" s="7" t="e">
        <f t="shared" si="19"/>
        <v>#REF!</v>
      </c>
      <c r="AK28" s="1" t="e">
        <f t="shared" si="20"/>
        <v>#REF!</v>
      </c>
      <c r="AL28" s="1" t="s">
        <v>54</v>
      </c>
      <c r="AM28" s="1" t="s">
        <v>61</v>
      </c>
      <c r="AN28" s="11" t="e">
        <f t="shared" si="10"/>
        <v>#REF!</v>
      </c>
      <c r="AO28" s="7" t="str">
        <f>Table15[[#This Row],[Manufacturer''s Category]]</f>
        <v>Vocia</v>
      </c>
      <c r="AQ28" s="7" t="e">
        <f t="shared" si="21"/>
        <v>#REF!</v>
      </c>
    </row>
    <row r="29" spans="1:44" ht="42" customHeight="1" x14ac:dyDescent="0.3">
      <c r="A29" s="1" t="e">
        <f t="shared" si="12"/>
        <v>#REF!</v>
      </c>
      <c r="B29" s="5" t="e">
        <f t="shared" si="1"/>
        <v>#REF!</v>
      </c>
      <c r="C29" s="39" t="s">
        <v>4574</v>
      </c>
      <c r="D29" s="1" t="s">
        <v>2882</v>
      </c>
      <c r="E29" s="1" t="s">
        <v>53</v>
      </c>
      <c r="F29" s="6">
        <v>6052</v>
      </c>
      <c r="G29" s="1" t="s">
        <v>2881</v>
      </c>
      <c r="M29" s="7" t="s">
        <v>54</v>
      </c>
      <c r="N29" s="7" t="s">
        <v>1</v>
      </c>
      <c r="O29" s="3">
        <v>26.76</v>
      </c>
      <c r="P29" s="1" t="e">
        <f t="shared" si="13"/>
        <v>#REF!</v>
      </c>
      <c r="R29" s="7" t="str">
        <f>Table15[[#This Row],[Short Description]]</f>
        <v>Vocia VA-8600c</v>
      </c>
      <c r="S29" s="1" t="s">
        <v>2883</v>
      </c>
      <c r="T29" s="1" t="s">
        <v>2801</v>
      </c>
      <c r="U29" s="1" t="s">
        <v>57</v>
      </c>
      <c r="V29" s="7" t="e">
        <f t="shared" si="14"/>
        <v>#REF!</v>
      </c>
      <c r="W29" s="7" t="e">
        <f t="shared" si="15"/>
        <v>#REF!</v>
      </c>
      <c r="X29" s="1" t="s">
        <v>2802</v>
      </c>
      <c r="AA29" s="1" t="s">
        <v>59</v>
      </c>
      <c r="AC29" s="6">
        <f t="shared" si="16"/>
        <v>6052</v>
      </c>
      <c r="AH29" s="7" t="e">
        <f t="shared" si="17"/>
        <v>#REF!</v>
      </c>
      <c r="AI29" s="7" t="e">
        <f t="shared" si="18"/>
        <v>#REF!</v>
      </c>
      <c r="AJ29" s="7" t="e">
        <f t="shared" si="19"/>
        <v>#REF!</v>
      </c>
      <c r="AK29" s="1" t="e">
        <f t="shared" si="20"/>
        <v>#REF!</v>
      </c>
      <c r="AL29" s="1" t="s">
        <v>54</v>
      </c>
      <c r="AM29" s="1" t="s">
        <v>61</v>
      </c>
      <c r="AN29" s="11" t="e">
        <f t="shared" si="10"/>
        <v>#REF!</v>
      </c>
      <c r="AO29" s="7" t="str">
        <f>Table15[[#This Row],[Manufacturer''s Category]]</f>
        <v>Vocia</v>
      </c>
      <c r="AQ29" s="7" t="e">
        <f t="shared" si="21"/>
        <v>#REF!</v>
      </c>
    </row>
    <row r="30" spans="1:44" ht="42" customHeight="1" x14ac:dyDescent="0.3">
      <c r="A30" s="1" t="e">
        <f t="shared" si="12"/>
        <v>#REF!</v>
      </c>
      <c r="B30" s="5" t="e">
        <f t="shared" si="1"/>
        <v>#REF!</v>
      </c>
      <c r="C30" s="39" t="s">
        <v>4575</v>
      </c>
      <c r="D30" s="1" t="s">
        <v>2885</v>
      </c>
      <c r="E30" s="1" t="s">
        <v>53</v>
      </c>
      <c r="F30" s="6">
        <v>660</v>
      </c>
      <c r="G30" s="1" t="s">
        <v>2884</v>
      </c>
      <c r="M30" s="7" t="s">
        <v>54</v>
      </c>
      <c r="N30" s="7" t="s">
        <v>1</v>
      </c>
      <c r="O30" s="3">
        <v>0.66</v>
      </c>
      <c r="P30" s="1" t="e">
        <f t="shared" si="13"/>
        <v>#REF!</v>
      </c>
      <c r="R30" s="7" t="str">
        <f>Table15[[#This Row],[Short Description]]</f>
        <v>Vocia VAM-1</v>
      </c>
      <c r="S30" s="1" t="s">
        <v>2886</v>
      </c>
      <c r="T30" s="1" t="s">
        <v>2823</v>
      </c>
      <c r="U30" s="1" t="s">
        <v>57</v>
      </c>
      <c r="V30" s="7" t="e">
        <f t="shared" si="14"/>
        <v>#REF!</v>
      </c>
      <c r="W30" s="7" t="e">
        <f t="shared" si="15"/>
        <v>#REF!</v>
      </c>
      <c r="X30" s="1" t="s">
        <v>2802</v>
      </c>
      <c r="AA30" s="1" t="s">
        <v>59</v>
      </c>
      <c r="AC30" s="6">
        <f t="shared" si="16"/>
        <v>660</v>
      </c>
      <c r="AH30" s="7" t="e">
        <f t="shared" si="17"/>
        <v>#REF!</v>
      </c>
      <c r="AI30" s="7" t="e">
        <f t="shared" si="18"/>
        <v>#REF!</v>
      </c>
      <c r="AJ30" s="7" t="e">
        <f t="shared" si="19"/>
        <v>#REF!</v>
      </c>
      <c r="AK30" s="1" t="e">
        <f t="shared" si="20"/>
        <v>#REF!</v>
      </c>
      <c r="AL30" s="1" t="s">
        <v>54</v>
      </c>
      <c r="AM30" s="1" t="s">
        <v>61</v>
      </c>
      <c r="AN30" s="11" t="e">
        <f t="shared" si="10"/>
        <v>#REF!</v>
      </c>
      <c r="AO30" s="7" t="str">
        <f>Table15[[#This Row],[Manufacturer''s Category]]</f>
        <v>Vocia</v>
      </c>
      <c r="AQ30" s="7" t="e">
        <f t="shared" si="21"/>
        <v>#REF!</v>
      </c>
    </row>
    <row r="31" spans="1:44" ht="42" customHeight="1" x14ac:dyDescent="0.3">
      <c r="A31" s="1" t="e">
        <f t="shared" si="12"/>
        <v>#REF!</v>
      </c>
      <c r="B31" s="5" t="e">
        <f t="shared" si="1"/>
        <v>#REF!</v>
      </c>
      <c r="C31" s="39" t="s">
        <v>4576</v>
      </c>
      <c r="D31" s="1" t="s">
        <v>2888</v>
      </c>
      <c r="E31" s="1" t="s">
        <v>53</v>
      </c>
      <c r="F31" s="6">
        <v>904</v>
      </c>
      <c r="G31" s="1" t="s">
        <v>2887</v>
      </c>
      <c r="M31" s="7" t="s">
        <v>54</v>
      </c>
      <c r="N31" s="7" t="s">
        <v>1</v>
      </c>
      <c r="O31" s="3">
        <v>0.11</v>
      </c>
      <c r="P31" s="1" t="e">
        <f t="shared" si="13"/>
        <v>#REF!</v>
      </c>
      <c r="R31" s="7" t="str">
        <f>Table15[[#This Row],[Short Description]]</f>
        <v>Vocia VFOM-1 CK</v>
      </c>
      <c r="S31" s="1" t="s">
        <v>2889</v>
      </c>
      <c r="T31" s="1" t="s">
        <v>2801</v>
      </c>
      <c r="U31" s="1" t="s">
        <v>57</v>
      </c>
      <c r="V31" s="7" t="e">
        <f t="shared" si="14"/>
        <v>#REF!</v>
      </c>
      <c r="W31" s="7" t="e">
        <f t="shared" si="15"/>
        <v>#REF!</v>
      </c>
      <c r="X31" s="1" t="s">
        <v>2802</v>
      </c>
      <c r="AA31" s="1" t="s">
        <v>59</v>
      </c>
      <c r="AC31" s="6">
        <f t="shared" si="16"/>
        <v>904</v>
      </c>
      <c r="AH31" s="7" t="e">
        <f t="shared" si="17"/>
        <v>#REF!</v>
      </c>
      <c r="AI31" s="7" t="e">
        <f t="shared" si="18"/>
        <v>#REF!</v>
      </c>
      <c r="AJ31" s="7" t="e">
        <f t="shared" si="19"/>
        <v>#REF!</v>
      </c>
      <c r="AK31" s="1" t="e">
        <f t="shared" si="20"/>
        <v>#REF!</v>
      </c>
      <c r="AL31" s="1" t="s">
        <v>54</v>
      </c>
      <c r="AM31" s="1" t="s">
        <v>61</v>
      </c>
      <c r="AN31" s="11" t="e">
        <f t="shared" si="10"/>
        <v>#REF!</v>
      </c>
      <c r="AO31" s="7" t="str">
        <f>Table15[[#This Row],[Manufacturer''s Category]]</f>
        <v>Vocia</v>
      </c>
      <c r="AQ31" s="7" t="e">
        <f t="shared" si="21"/>
        <v>#REF!</v>
      </c>
    </row>
    <row r="32" spans="1:44" ht="42" customHeight="1" x14ac:dyDescent="0.3">
      <c r="A32" s="1" t="e">
        <f t="shared" si="12"/>
        <v>#REF!</v>
      </c>
      <c r="B32" s="5" t="e">
        <f t="shared" si="1"/>
        <v>#REF!</v>
      </c>
      <c r="C32" s="39">
        <v>901.04110000000003</v>
      </c>
      <c r="D32" s="1" t="s">
        <v>2891</v>
      </c>
      <c r="E32" s="1" t="s">
        <v>53</v>
      </c>
      <c r="F32" s="6">
        <v>904</v>
      </c>
      <c r="G32" s="1" t="s">
        <v>2890</v>
      </c>
      <c r="M32" s="7" t="s">
        <v>54</v>
      </c>
      <c r="N32" s="7" t="s">
        <v>1</v>
      </c>
      <c r="O32" s="3">
        <v>0.11</v>
      </c>
      <c r="P32" s="1" t="e">
        <f t="shared" si="13"/>
        <v>#REF!</v>
      </c>
      <c r="R32" s="7" t="str">
        <f>Table15[[#This Row],[Short Description]]</f>
        <v>Vocia VFOM-1-3</v>
      </c>
      <c r="S32" s="1" t="s">
        <v>2892</v>
      </c>
      <c r="T32" s="1" t="s">
        <v>2801</v>
      </c>
      <c r="U32" s="1" t="s">
        <v>57</v>
      </c>
      <c r="V32" s="7" t="e">
        <f t="shared" si="14"/>
        <v>#REF!</v>
      </c>
      <c r="W32" s="7" t="e">
        <f t="shared" si="15"/>
        <v>#REF!</v>
      </c>
      <c r="X32" s="1" t="s">
        <v>2802</v>
      </c>
      <c r="AA32" s="1" t="s">
        <v>59</v>
      </c>
      <c r="AC32" s="6">
        <f t="shared" si="16"/>
        <v>904</v>
      </c>
      <c r="AH32" s="7" t="e">
        <f t="shared" si="17"/>
        <v>#REF!</v>
      </c>
      <c r="AI32" s="7" t="e">
        <f t="shared" si="18"/>
        <v>#REF!</v>
      </c>
      <c r="AJ32" s="7" t="e">
        <f t="shared" si="19"/>
        <v>#REF!</v>
      </c>
      <c r="AK32" s="1" t="e">
        <f t="shared" si="20"/>
        <v>#REF!</v>
      </c>
      <c r="AL32" s="1" t="s">
        <v>54</v>
      </c>
      <c r="AM32" s="1" t="s">
        <v>61</v>
      </c>
      <c r="AN32" s="11" t="e">
        <f t="shared" si="10"/>
        <v>#REF!</v>
      </c>
      <c r="AO32" s="7" t="str">
        <f>Table15[[#This Row],[Manufacturer''s Category]]</f>
        <v>Vocia</v>
      </c>
      <c r="AQ32" s="7" t="e">
        <f t="shared" si="21"/>
        <v>#REF!</v>
      </c>
      <c r="AR32" s="1" t="s">
        <v>2803</v>
      </c>
    </row>
    <row r="33" spans="1:44" ht="42" customHeight="1" x14ac:dyDescent="0.3">
      <c r="A33" s="1" t="e">
        <f t="shared" si="12"/>
        <v>#REF!</v>
      </c>
      <c r="B33" s="5" t="e">
        <f t="shared" si="1"/>
        <v>#REF!</v>
      </c>
      <c r="C33" s="39">
        <v>901.0412</v>
      </c>
      <c r="D33" s="1" t="s">
        <v>2894</v>
      </c>
      <c r="E33" s="1" t="s">
        <v>53</v>
      </c>
      <c r="F33" s="6">
        <v>904</v>
      </c>
      <c r="G33" s="1" t="s">
        <v>2893</v>
      </c>
      <c r="M33" s="7" t="s">
        <v>54</v>
      </c>
      <c r="N33" s="7" t="s">
        <v>1</v>
      </c>
      <c r="O33" s="3">
        <v>0.11</v>
      </c>
      <c r="P33" s="1" t="e">
        <f t="shared" si="13"/>
        <v>#REF!</v>
      </c>
      <c r="R33" s="7" t="str">
        <f>Table15[[#This Row],[Short Description]]</f>
        <v>Vocia VFOM-1-7</v>
      </c>
      <c r="S33" s="1" t="s">
        <v>2895</v>
      </c>
      <c r="T33" s="1" t="s">
        <v>2801</v>
      </c>
      <c r="U33" s="1" t="s">
        <v>57</v>
      </c>
      <c r="V33" s="7" t="e">
        <f t="shared" si="14"/>
        <v>#REF!</v>
      </c>
      <c r="W33" s="7" t="e">
        <f t="shared" si="15"/>
        <v>#REF!</v>
      </c>
      <c r="X33" s="1" t="s">
        <v>2802</v>
      </c>
      <c r="AA33" s="1" t="s">
        <v>59</v>
      </c>
      <c r="AC33" s="6">
        <f t="shared" si="16"/>
        <v>904</v>
      </c>
      <c r="AH33" s="7" t="e">
        <f t="shared" si="17"/>
        <v>#REF!</v>
      </c>
      <c r="AI33" s="7" t="e">
        <f t="shared" si="18"/>
        <v>#REF!</v>
      </c>
      <c r="AJ33" s="7" t="e">
        <f t="shared" si="19"/>
        <v>#REF!</v>
      </c>
      <c r="AK33" s="1" t="e">
        <f t="shared" si="20"/>
        <v>#REF!</v>
      </c>
      <c r="AL33" s="1" t="s">
        <v>54</v>
      </c>
      <c r="AM33" s="1" t="s">
        <v>61</v>
      </c>
      <c r="AN33" s="11" t="e">
        <f t="shared" si="10"/>
        <v>#REF!</v>
      </c>
      <c r="AO33" s="7" t="str">
        <f>Table15[[#This Row],[Manufacturer''s Category]]</f>
        <v>Vocia</v>
      </c>
      <c r="AQ33" s="7" t="e">
        <f t="shared" si="21"/>
        <v>#REF!</v>
      </c>
      <c r="AR33" s="1" t="s">
        <v>2803</v>
      </c>
    </row>
    <row r="34" spans="1:44" ht="42" customHeight="1" x14ac:dyDescent="0.3">
      <c r="A34" s="1" t="e">
        <f t="shared" si="12"/>
        <v>#REF!</v>
      </c>
      <c r="B34" s="5" t="e">
        <f t="shared" si="1"/>
        <v>#REF!</v>
      </c>
      <c r="C34" s="39" t="s">
        <v>4577</v>
      </c>
      <c r="D34" s="1" t="s">
        <v>2897</v>
      </c>
      <c r="E34" s="1" t="s">
        <v>53</v>
      </c>
      <c r="F34" s="6">
        <v>2862</v>
      </c>
      <c r="G34" s="1" t="s">
        <v>2896</v>
      </c>
      <c r="M34" s="7" t="s">
        <v>54</v>
      </c>
      <c r="N34" s="7" t="s">
        <v>1</v>
      </c>
      <c r="O34" s="3">
        <v>4.67</v>
      </c>
      <c r="P34" s="1" t="e">
        <f t="shared" si="13"/>
        <v>#REF!</v>
      </c>
      <c r="R34" s="7" t="str">
        <f>Table15[[#This Row],[Short Description]]</f>
        <v>Vocia VI-6</v>
      </c>
      <c r="S34" s="1" t="s">
        <v>2898</v>
      </c>
      <c r="T34" s="1" t="s">
        <v>2823</v>
      </c>
      <c r="U34" s="1" t="s">
        <v>57</v>
      </c>
      <c r="V34" s="7" t="e">
        <f t="shared" si="14"/>
        <v>#REF!</v>
      </c>
      <c r="W34" s="7" t="e">
        <f t="shared" si="15"/>
        <v>#REF!</v>
      </c>
      <c r="X34" s="1" t="s">
        <v>2802</v>
      </c>
      <c r="AA34" s="1" t="s">
        <v>59</v>
      </c>
      <c r="AC34" s="6">
        <f t="shared" si="16"/>
        <v>2862</v>
      </c>
      <c r="AH34" s="7" t="e">
        <f t="shared" si="17"/>
        <v>#REF!</v>
      </c>
      <c r="AI34" s="7" t="e">
        <f t="shared" si="18"/>
        <v>#REF!</v>
      </c>
      <c r="AJ34" s="7" t="e">
        <f t="shared" si="19"/>
        <v>#REF!</v>
      </c>
      <c r="AK34" s="1" t="e">
        <f t="shared" si="20"/>
        <v>#REF!</v>
      </c>
      <c r="AL34" s="1" t="s">
        <v>54</v>
      </c>
      <c r="AM34" s="1" t="s">
        <v>61</v>
      </c>
      <c r="AN34" s="11" t="e">
        <f t="shared" si="10"/>
        <v>#REF!</v>
      </c>
      <c r="AO34" s="7" t="str">
        <f>Table15[[#This Row],[Manufacturer''s Category]]</f>
        <v>Vocia</v>
      </c>
      <c r="AQ34" s="7" t="e">
        <f t="shared" si="21"/>
        <v>#REF!</v>
      </c>
    </row>
    <row r="35" spans="1:44" ht="42" customHeight="1" x14ac:dyDescent="0.3">
      <c r="A35" s="1" t="e">
        <f t="shared" si="12"/>
        <v>#REF!</v>
      </c>
      <c r="B35" s="5" t="e">
        <f t="shared" si="1"/>
        <v>#REF!</v>
      </c>
      <c r="C35" s="39" t="s">
        <v>4578</v>
      </c>
      <c r="D35" s="1" t="s">
        <v>2900</v>
      </c>
      <c r="E35" s="1" t="s">
        <v>53</v>
      </c>
      <c r="F35" s="6">
        <v>3742</v>
      </c>
      <c r="G35" s="1" t="s">
        <v>2899</v>
      </c>
      <c r="M35" s="7" t="s">
        <v>54</v>
      </c>
      <c r="N35" s="7" t="s">
        <v>1</v>
      </c>
      <c r="O35" s="4">
        <v>4.9000000000000004</v>
      </c>
      <c r="P35" s="1" t="e">
        <f t="shared" si="13"/>
        <v>#REF!</v>
      </c>
      <c r="R35" s="7" t="str">
        <f>Table15[[#This Row],[Short Description]]</f>
        <v>Vocia VI-8</v>
      </c>
      <c r="S35" s="1" t="s">
        <v>2901</v>
      </c>
      <c r="T35" s="1" t="s">
        <v>2823</v>
      </c>
      <c r="U35" s="1" t="s">
        <v>57</v>
      </c>
      <c r="V35" s="7" t="e">
        <f t="shared" si="14"/>
        <v>#REF!</v>
      </c>
      <c r="W35" s="7" t="e">
        <f t="shared" si="15"/>
        <v>#REF!</v>
      </c>
      <c r="X35" s="1" t="s">
        <v>2802</v>
      </c>
      <c r="AA35" s="1" t="s">
        <v>59</v>
      </c>
      <c r="AC35" s="6">
        <f t="shared" si="16"/>
        <v>3742</v>
      </c>
      <c r="AH35" s="7" t="e">
        <f t="shared" si="17"/>
        <v>#REF!</v>
      </c>
      <c r="AI35" s="7" t="e">
        <f t="shared" si="18"/>
        <v>#REF!</v>
      </c>
      <c r="AJ35" s="7" t="e">
        <f t="shared" si="19"/>
        <v>#REF!</v>
      </c>
      <c r="AK35" s="1" t="e">
        <f t="shared" si="20"/>
        <v>#REF!</v>
      </c>
      <c r="AL35" s="1" t="s">
        <v>54</v>
      </c>
      <c r="AM35" s="1" t="s">
        <v>61</v>
      </c>
      <c r="AN35" s="11" t="e">
        <f t="shared" si="10"/>
        <v>#REF!</v>
      </c>
      <c r="AO35" s="7" t="str">
        <f>Table15[[#This Row],[Manufacturer''s Category]]</f>
        <v>Vocia</v>
      </c>
      <c r="AQ35" s="7" t="e">
        <f t="shared" si="21"/>
        <v>#REF!</v>
      </c>
    </row>
    <row r="36" spans="1:44" ht="42" customHeight="1" x14ac:dyDescent="0.3">
      <c r="A36" s="1" t="e">
        <f t="shared" si="12"/>
        <v>#REF!</v>
      </c>
      <c r="B36" s="5" t="e">
        <f t="shared" si="1"/>
        <v>#REF!</v>
      </c>
      <c r="C36" s="39" t="s">
        <v>4579</v>
      </c>
      <c r="D36" s="1" t="s">
        <v>2903</v>
      </c>
      <c r="E36" s="1" t="s">
        <v>53</v>
      </c>
      <c r="F36" s="6">
        <v>2700</v>
      </c>
      <c r="G36" s="1" t="s">
        <v>2902</v>
      </c>
      <c r="M36" s="7" t="s">
        <v>54</v>
      </c>
      <c r="N36" s="7" t="s">
        <v>1</v>
      </c>
      <c r="O36" s="3">
        <v>4.54</v>
      </c>
      <c r="P36" s="1" t="e">
        <f t="shared" si="13"/>
        <v>#REF!</v>
      </c>
      <c r="R36" s="7" t="str">
        <f>Table15[[#This Row],[Short Description]]</f>
        <v>Vocia VO-4e</v>
      </c>
      <c r="S36" s="1" t="s">
        <v>2904</v>
      </c>
      <c r="T36" s="1" t="s">
        <v>2801</v>
      </c>
      <c r="U36" s="1" t="s">
        <v>57</v>
      </c>
      <c r="V36" s="7" t="e">
        <f t="shared" si="14"/>
        <v>#REF!</v>
      </c>
      <c r="W36" s="7" t="e">
        <f t="shared" si="15"/>
        <v>#REF!</v>
      </c>
      <c r="X36" s="1" t="s">
        <v>2802</v>
      </c>
      <c r="AA36" s="1" t="s">
        <v>59</v>
      </c>
      <c r="AC36" s="6">
        <f t="shared" si="16"/>
        <v>2700</v>
      </c>
      <c r="AH36" s="7" t="e">
        <f t="shared" si="17"/>
        <v>#REF!</v>
      </c>
      <c r="AI36" s="7" t="e">
        <f t="shared" si="18"/>
        <v>#REF!</v>
      </c>
      <c r="AJ36" s="7" t="e">
        <f t="shared" si="19"/>
        <v>#REF!</v>
      </c>
      <c r="AK36" s="1" t="e">
        <f t="shared" si="20"/>
        <v>#REF!</v>
      </c>
      <c r="AL36" s="1" t="s">
        <v>54</v>
      </c>
      <c r="AM36" s="1" t="s">
        <v>61</v>
      </c>
      <c r="AN36" s="11" t="e">
        <f t="shared" si="10"/>
        <v>#REF!</v>
      </c>
      <c r="AO36" s="7" t="str">
        <f>Table15[[#This Row],[Manufacturer''s Category]]</f>
        <v>Vocia</v>
      </c>
      <c r="AQ36" s="7" t="e">
        <f t="shared" si="21"/>
        <v>#REF!</v>
      </c>
    </row>
    <row r="37" spans="1:44" ht="42" customHeight="1" x14ac:dyDescent="0.3">
      <c r="A37" s="1" t="e">
        <f t="shared" si="12"/>
        <v>#REF!</v>
      </c>
      <c r="B37" s="5" t="e">
        <f t="shared" si="1"/>
        <v>#REF!</v>
      </c>
      <c r="C37" s="39" t="s">
        <v>4580</v>
      </c>
      <c r="D37" s="1" t="s">
        <v>2906</v>
      </c>
      <c r="E37" s="1" t="s">
        <v>53</v>
      </c>
      <c r="F37" s="6">
        <v>3192</v>
      </c>
      <c r="G37" s="1" t="s">
        <v>2905</v>
      </c>
      <c r="M37" s="7" t="s">
        <v>54</v>
      </c>
      <c r="N37" s="7" t="s">
        <v>1</v>
      </c>
      <c r="O37" s="4">
        <v>4.9000000000000004</v>
      </c>
      <c r="P37" s="1" t="e">
        <f t="shared" si="13"/>
        <v>#REF!</v>
      </c>
      <c r="R37" s="7" t="str">
        <f>Table15[[#This Row],[Short Description]]</f>
        <v>Vocia VOIP-1-2</v>
      </c>
      <c r="S37" s="1" t="s">
        <v>2907</v>
      </c>
      <c r="T37" s="1" t="s">
        <v>2823</v>
      </c>
      <c r="U37" s="1" t="s">
        <v>57</v>
      </c>
      <c r="V37" s="7" t="e">
        <f t="shared" si="14"/>
        <v>#REF!</v>
      </c>
      <c r="W37" s="7" t="e">
        <f t="shared" si="15"/>
        <v>#REF!</v>
      </c>
      <c r="X37" s="1" t="s">
        <v>2802</v>
      </c>
      <c r="AA37" s="1" t="s">
        <v>59</v>
      </c>
      <c r="AC37" s="6">
        <f t="shared" si="16"/>
        <v>3192</v>
      </c>
      <c r="AH37" s="7" t="e">
        <f t="shared" si="17"/>
        <v>#REF!</v>
      </c>
      <c r="AI37" s="7" t="e">
        <f t="shared" si="18"/>
        <v>#REF!</v>
      </c>
      <c r="AJ37" s="7" t="e">
        <f t="shared" si="19"/>
        <v>#REF!</v>
      </c>
      <c r="AK37" s="1" t="e">
        <f t="shared" si="20"/>
        <v>#REF!</v>
      </c>
      <c r="AL37" s="1" t="s">
        <v>54</v>
      </c>
      <c r="AM37" s="1" t="s">
        <v>61</v>
      </c>
      <c r="AN37" s="11" t="e">
        <f t="shared" si="10"/>
        <v>#REF!</v>
      </c>
      <c r="AO37" s="7" t="str">
        <f>Table15[[#This Row],[Manufacturer''s Category]]</f>
        <v>Vocia</v>
      </c>
      <c r="AQ37" s="7" t="e">
        <f t="shared" si="21"/>
        <v>#REF!</v>
      </c>
    </row>
    <row r="38" spans="1:44" ht="42" customHeight="1" x14ac:dyDescent="0.3">
      <c r="A38" s="1" t="e">
        <f t="shared" si="12"/>
        <v>#REF!</v>
      </c>
      <c r="B38" s="5" t="e">
        <f t="shared" si="1"/>
        <v>#REF!</v>
      </c>
      <c r="C38" s="39" t="s">
        <v>4581</v>
      </c>
      <c r="D38" s="1" t="s">
        <v>2909</v>
      </c>
      <c r="E38" s="1" t="s">
        <v>53</v>
      </c>
      <c r="F38" s="6">
        <v>4072</v>
      </c>
      <c r="G38" s="1" t="s">
        <v>2908</v>
      </c>
      <c r="M38" s="7" t="s">
        <v>54</v>
      </c>
      <c r="N38" s="7" t="s">
        <v>1</v>
      </c>
      <c r="O38" s="4">
        <v>4.9000000000000004</v>
      </c>
      <c r="P38" s="1" t="e">
        <f t="shared" si="13"/>
        <v>#REF!</v>
      </c>
      <c r="R38" s="7" t="str">
        <f>Table15[[#This Row],[Short Description]]</f>
        <v>Vocia VOIP-1-4</v>
      </c>
      <c r="S38" s="1" t="s">
        <v>2910</v>
      </c>
      <c r="T38" s="7" t="s">
        <v>2823</v>
      </c>
      <c r="U38" s="1" t="s">
        <v>57</v>
      </c>
      <c r="V38" s="7" t="e">
        <f t="shared" si="14"/>
        <v>#REF!</v>
      </c>
      <c r="W38" s="7" t="e">
        <f t="shared" si="15"/>
        <v>#REF!</v>
      </c>
      <c r="X38" s="1" t="s">
        <v>2802</v>
      </c>
      <c r="AA38" s="1" t="s">
        <v>59</v>
      </c>
      <c r="AC38" s="6">
        <f t="shared" si="16"/>
        <v>4072</v>
      </c>
      <c r="AH38" s="7" t="e">
        <f t="shared" si="17"/>
        <v>#REF!</v>
      </c>
      <c r="AI38" s="7" t="e">
        <f t="shared" si="18"/>
        <v>#REF!</v>
      </c>
      <c r="AJ38" s="7" t="e">
        <f t="shared" si="19"/>
        <v>#REF!</v>
      </c>
      <c r="AK38" s="1" t="e">
        <f t="shared" si="20"/>
        <v>#REF!</v>
      </c>
      <c r="AL38" s="1" t="s">
        <v>54</v>
      </c>
      <c r="AM38" s="1" t="s">
        <v>61</v>
      </c>
      <c r="AN38" s="11" t="e">
        <f t="shared" si="10"/>
        <v>#REF!</v>
      </c>
      <c r="AO38" s="7" t="str">
        <f>Table15[[#This Row],[Manufacturer''s Category]]</f>
        <v>Vocia</v>
      </c>
      <c r="AQ38" s="7" t="e">
        <f t="shared" si="21"/>
        <v>#REF!</v>
      </c>
    </row>
    <row r="39" spans="1:44" ht="42" customHeight="1" x14ac:dyDescent="0.3">
      <c r="A39" s="1" t="e">
        <f t="shared" si="12"/>
        <v>#REF!</v>
      </c>
      <c r="B39" s="5" t="e">
        <f t="shared" si="1"/>
        <v>#REF!</v>
      </c>
      <c r="C39" s="39" t="s">
        <v>4582</v>
      </c>
      <c r="D39" s="1" t="s">
        <v>2912</v>
      </c>
      <c r="E39" s="1" t="s">
        <v>53</v>
      </c>
      <c r="F39" s="6">
        <v>342</v>
      </c>
      <c r="G39" s="1" t="s">
        <v>2911</v>
      </c>
      <c r="M39" s="7" t="s">
        <v>54</v>
      </c>
      <c r="N39" s="7" t="s">
        <v>1</v>
      </c>
      <c r="O39" s="3">
        <v>0.59</v>
      </c>
      <c r="P39" s="1" t="e">
        <f t="shared" si="13"/>
        <v>#REF!</v>
      </c>
      <c r="R39" s="7" t="str">
        <f>Table15[[#This Row],[Short Description]]</f>
        <v>Vocia VPSI-1</v>
      </c>
      <c r="S39" s="1" t="s">
        <v>2913</v>
      </c>
      <c r="T39" s="1" t="s">
        <v>2823</v>
      </c>
      <c r="U39" s="1" t="s">
        <v>57</v>
      </c>
      <c r="V39" s="7" t="e">
        <f t="shared" si="14"/>
        <v>#REF!</v>
      </c>
      <c r="W39" s="7" t="e">
        <f t="shared" si="15"/>
        <v>#REF!</v>
      </c>
      <c r="X39" s="1" t="s">
        <v>2802</v>
      </c>
      <c r="AA39" s="1" t="s">
        <v>59</v>
      </c>
      <c r="AC39" s="6">
        <f t="shared" si="16"/>
        <v>342</v>
      </c>
      <c r="AH39" s="7" t="e">
        <f t="shared" si="17"/>
        <v>#REF!</v>
      </c>
      <c r="AI39" s="7" t="e">
        <f t="shared" si="18"/>
        <v>#REF!</v>
      </c>
      <c r="AJ39" s="7" t="e">
        <f t="shared" si="19"/>
        <v>#REF!</v>
      </c>
      <c r="AK39" s="1" t="e">
        <f t="shared" si="20"/>
        <v>#REF!</v>
      </c>
      <c r="AL39" s="1" t="s">
        <v>54</v>
      </c>
      <c r="AM39" s="1" t="s">
        <v>61</v>
      </c>
      <c r="AN39" s="11" t="e">
        <f t="shared" si="10"/>
        <v>#REF!</v>
      </c>
      <c r="AO39" s="7" t="str">
        <f>Table15[[#This Row],[Manufacturer''s Category]]</f>
        <v>Vocia</v>
      </c>
      <c r="AQ39" s="7" t="e">
        <f t="shared" si="21"/>
        <v>#REF!</v>
      </c>
    </row>
    <row r="40" spans="1:44" ht="42" customHeight="1" x14ac:dyDescent="0.3">
      <c r="A40" s="1" t="e">
        <f t="shared" si="12"/>
        <v>#REF!</v>
      </c>
      <c r="B40" s="5" t="e">
        <f t="shared" si="1"/>
        <v>#REF!</v>
      </c>
      <c r="C40" s="39" t="s">
        <v>4583</v>
      </c>
      <c r="D40" s="1" t="s">
        <v>2915</v>
      </c>
      <c r="E40" s="1" t="s">
        <v>53</v>
      </c>
      <c r="F40" s="6">
        <v>606</v>
      </c>
      <c r="G40" s="1" t="s">
        <v>2914</v>
      </c>
      <c r="M40" s="7" t="s">
        <v>54</v>
      </c>
      <c r="N40" s="7" t="s">
        <v>1</v>
      </c>
      <c r="O40" s="3">
        <v>0.4536</v>
      </c>
      <c r="P40" s="1" t="e">
        <f t="shared" si="13"/>
        <v>#REF!</v>
      </c>
      <c r="R40" s="7" t="str">
        <f>Table15[[#This Row],[Short Description]]</f>
        <v>Vocia WR-1</v>
      </c>
      <c r="S40" s="1" t="s">
        <v>2916</v>
      </c>
      <c r="T40" s="1" t="s">
        <v>2816</v>
      </c>
      <c r="U40" s="1" t="s">
        <v>57</v>
      </c>
      <c r="V40" s="7" t="e">
        <f t="shared" si="14"/>
        <v>#REF!</v>
      </c>
      <c r="W40" s="7" t="e">
        <f t="shared" si="15"/>
        <v>#REF!</v>
      </c>
      <c r="X40" s="1" t="s">
        <v>2802</v>
      </c>
      <c r="AA40" s="1" t="s">
        <v>59</v>
      </c>
      <c r="AC40" s="6">
        <f t="shared" si="16"/>
        <v>606</v>
      </c>
      <c r="AH40" s="7" t="e">
        <f t="shared" si="17"/>
        <v>#REF!</v>
      </c>
      <c r="AI40" s="7" t="e">
        <f t="shared" si="18"/>
        <v>#REF!</v>
      </c>
      <c r="AJ40" s="7" t="e">
        <f t="shared" si="19"/>
        <v>#REF!</v>
      </c>
      <c r="AK40" s="1" t="e">
        <f t="shared" si="20"/>
        <v>#REF!</v>
      </c>
      <c r="AL40" s="1" t="s">
        <v>54</v>
      </c>
      <c r="AM40" s="1" t="s">
        <v>61</v>
      </c>
      <c r="AN40" s="11" t="e">
        <f t="shared" si="10"/>
        <v>#REF!</v>
      </c>
      <c r="AO40" s="7" t="str">
        <f>Table15[[#This Row],[Manufacturer''s Category]]</f>
        <v>Vocia</v>
      </c>
      <c r="AQ40" s="7" t="e">
        <f t="shared" si="21"/>
        <v>#REF!</v>
      </c>
    </row>
    <row r="41" spans="1:44" ht="42" customHeight="1" x14ac:dyDescent="0.3">
      <c r="A41" s="1" t="e">
        <f t="shared" si="12"/>
        <v>#REF!</v>
      </c>
      <c r="B41" s="5" t="e">
        <f t="shared" si="1"/>
        <v>#REF!</v>
      </c>
      <c r="C41" s="39" t="s">
        <v>4584</v>
      </c>
      <c r="D41" s="1" t="s">
        <v>2918</v>
      </c>
      <c r="E41" s="1" t="s">
        <v>53</v>
      </c>
      <c r="F41" s="6">
        <v>2200</v>
      </c>
      <c r="G41" s="1" t="s">
        <v>2917</v>
      </c>
      <c r="M41" s="7" t="s">
        <v>54</v>
      </c>
      <c r="N41" s="7" t="s">
        <v>1</v>
      </c>
      <c r="O41" s="3">
        <v>1.63</v>
      </c>
      <c r="P41" s="1" t="e">
        <f t="shared" si="13"/>
        <v>#REF!</v>
      </c>
      <c r="R41" s="7" t="str">
        <f>Table15[[#This Row],[Short Description]]</f>
        <v>Vocia WS-10</v>
      </c>
      <c r="S41" s="1" t="s">
        <v>2919</v>
      </c>
      <c r="T41" s="1" t="s">
        <v>2823</v>
      </c>
      <c r="U41" s="1" t="s">
        <v>57</v>
      </c>
      <c r="V41" s="7" t="e">
        <f t="shared" si="14"/>
        <v>#REF!</v>
      </c>
      <c r="W41" s="7" t="e">
        <f t="shared" si="15"/>
        <v>#REF!</v>
      </c>
      <c r="X41" s="1" t="s">
        <v>2802</v>
      </c>
      <c r="AA41" s="1" t="s">
        <v>59</v>
      </c>
      <c r="AC41" s="6">
        <f t="shared" si="16"/>
        <v>2200</v>
      </c>
      <c r="AH41" s="7" t="e">
        <f t="shared" si="17"/>
        <v>#REF!</v>
      </c>
      <c r="AI41" s="7" t="e">
        <f t="shared" si="18"/>
        <v>#REF!</v>
      </c>
      <c r="AJ41" s="7" t="e">
        <f t="shared" si="19"/>
        <v>#REF!</v>
      </c>
      <c r="AK41" s="1" t="e">
        <f t="shared" si="20"/>
        <v>#REF!</v>
      </c>
      <c r="AL41" s="1" t="s">
        <v>54</v>
      </c>
      <c r="AM41" s="1" t="s">
        <v>61</v>
      </c>
      <c r="AN41" s="11" t="e">
        <f t="shared" si="10"/>
        <v>#REF!</v>
      </c>
      <c r="AO41" s="7" t="str">
        <f>Table15[[#This Row],[Manufacturer''s Category]]</f>
        <v>Vocia</v>
      </c>
      <c r="AQ41" s="7" t="e">
        <f t="shared" si="21"/>
        <v>#REF!</v>
      </c>
    </row>
    <row r="42" spans="1:44" ht="42" customHeight="1" x14ac:dyDescent="0.3">
      <c r="A42" s="1" t="e">
        <f t="shared" si="12"/>
        <v>#REF!</v>
      </c>
      <c r="B42" s="5" t="e">
        <f t="shared" si="1"/>
        <v>#REF!</v>
      </c>
      <c r="C42" s="39" t="s">
        <v>4585</v>
      </c>
      <c r="D42" s="1" t="s">
        <v>2921</v>
      </c>
      <c r="E42" s="1" t="s">
        <v>53</v>
      </c>
      <c r="F42" s="6">
        <v>2090</v>
      </c>
      <c r="G42" s="1" t="s">
        <v>2920</v>
      </c>
      <c r="M42" s="1" t="s">
        <v>54</v>
      </c>
      <c r="N42" s="7" t="s">
        <v>1</v>
      </c>
      <c r="O42" s="3">
        <v>1.63</v>
      </c>
      <c r="P42" s="1" t="e">
        <f t="shared" si="13"/>
        <v>#REF!</v>
      </c>
      <c r="R42" s="1" t="str">
        <f>Table15[[#This Row],[Short Description]]</f>
        <v>Vocia WS-4</v>
      </c>
      <c r="S42" s="1" t="s">
        <v>2922</v>
      </c>
      <c r="T42" s="1" t="s">
        <v>2823</v>
      </c>
      <c r="U42" s="1" t="s">
        <v>57</v>
      </c>
      <c r="V42" s="1" t="e">
        <f t="shared" si="14"/>
        <v>#REF!</v>
      </c>
      <c r="W42" s="1" t="e">
        <f t="shared" si="15"/>
        <v>#REF!</v>
      </c>
      <c r="X42" s="1" t="s">
        <v>2802</v>
      </c>
      <c r="AA42" s="1" t="s">
        <v>59</v>
      </c>
      <c r="AC42" s="6">
        <f t="shared" si="16"/>
        <v>2090</v>
      </c>
      <c r="AH42" s="1" t="e">
        <f t="shared" si="17"/>
        <v>#REF!</v>
      </c>
      <c r="AI42" s="1" t="e">
        <f t="shared" si="18"/>
        <v>#REF!</v>
      </c>
      <c r="AJ42" s="1" t="e">
        <f t="shared" si="19"/>
        <v>#REF!</v>
      </c>
      <c r="AK42" s="1" t="e">
        <f t="shared" si="20"/>
        <v>#REF!</v>
      </c>
      <c r="AL42" s="1" t="s">
        <v>54</v>
      </c>
      <c r="AM42" s="1" t="s">
        <v>61</v>
      </c>
      <c r="AN42" s="11" t="e">
        <f t="shared" si="10"/>
        <v>#REF!</v>
      </c>
      <c r="AO42" s="1" t="str">
        <f>Table15[[#This Row],[Manufacturer''s Category]]</f>
        <v>Vocia</v>
      </c>
      <c r="AQ42" s="1" t="e">
        <f t="shared" si="21"/>
        <v>#REF!</v>
      </c>
    </row>
    <row r="43" spans="1:44" ht="42" customHeight="1" x14ac:dyDescent="0.3">
      <c r="A43" s="1" t="s">
        <v>0</v>
      </c>
      <c r="B43" s="5" t="e">
        <f t="shared" si="1"/>
        <v>#REF!</v>
      </c>
      <c r="C43" s="39" t="s">
        <v>4586</v>
      </c>
      <c r="D43" s="1" t="s">
        <v>3010</v>
      </c>
      <c r="E43" s="1" t="s">
        <v>53</v>
      </c>
      <c r="F43" s="6">
        <v>1000</v>
      </c>
      <c r="G43" s="1" t="s">
        <v>3000</v>
      </c>
      <c r="N43" s="7" t="s">
        <v>1</v>
      </c>
      <c r="R43" s="1" t="s">
        <v>3010</v>
      </c>
      <c r="S43" s="1" t="s">
        <v>3004</v>
      </c>
      <c r="T43" s="1" t="s">
        <v>221</v>
      </c>
      <c r="U43" s="1" t="s">
        <v>57</v>
      </c>
      <c r="V43" s="1" t="s">
        <v>3</v>
      </c>
      <c r="W43" s="1" t="s">
        <v>4</v>
      </c>
      <c r="X43" s="1" t="s">
        <v>3008</v>
      </c>
      <c r="AC43" s="6">
        <v>1000</v>
      </c>
      <c r="AH43" s="1" t="s">
        <v>5</v>
      </c>
      <c r="AI43" s="1" t="s">
        <v>6</v>
      </c>
      <c r="AJ43" s="1" t="s">
        <v>3</v>
      </c>
      <c r="AL43" s="1" t="s">
        <v>54</v>
      </c>
      <c r="AM43" s="1" t="s">
        <v>61</v>
      </c>
      <c r="AN43" s="11" t="e">
        <f t="shared" si="10"/>
        <v>#REF!</v>
      </c>
      <c r="AO43" s="1" t="s">
        <v>3008</v>
      </c>
      <c r="AQ43" s="1">
        <v>4911</v>
      </c>
    </row>
    <row r="44" spans="1:44" ht="42" customHeight="1" x14ac:dyDescent="0.3">
      <c r="A44" s="1" t="s">
        <v>0</v>
      </c>
      <c r="B44" s="5" t="e">
        <f t="shared" si="1"/>
        <v>#REF!</v>
      </c>
      <c r="C44" s="39" t="s">
        <v>4587</v>
      </c>
      <c r="D44" s="1" t="s">
        <v>3011</v>
      </c>
      <c r="E44" s="1" t="s">
        <v>53</v>
      </c>
      <c r="F44" s="6">
        <v>1300</v>
      </c>
      <c r="G44" s="1" t="s">
        <v>3001</v>
      </c>
      <c r="N44" s="7" t="s">
        <v>1</v>
      </c>
      <c r="R44" s="1" t="s">
        <v>3011</v>
      </c>
      <c r="S44" s="1" t="s">
        <v>3005</v>
      </c>
      <c r="T44" s="1" t="s">
        <v>221</v>
      </c>
      <c r="U44" s="1" t="s">
        <v>57</v>
      </c>
      <c r="V44" s="1" t="s">
        <v>3</v>
      </c>
      <c r="W44" s="1" t="s">
        <v>4</v>
      </c>
      <c r="X44" s="1" t="s">
        <v>3008</v>
      </c>
      <c r="AC44" s="6">
        <v>1300</v>
      </c>
      <c r="AH44" s="1" t="s">
        <v>5</v>
      </c>
      <c r="AI44" s="1" t="s">
        <v>6</v>
      </c>
      <c r="AJ44" s="1" t="s">
        <v>3</v>
      </c>
      <c r="AL44" s="1" t="s">
        <v>54</v>
      </c>
      <c r="AM44" s="1" t="s">
        <v>61</v>
      </c>
      <c r="AN44" s="11" t="e">
        <f t="shared" si="10"/>
        <v>#REF!</v>
      </c>
      <c r="AO44" s="1" t="s">
        <v>3008</v>
      </c>
      <c r="AQ44" s="1">
        <v>4911</v>
      </c>
    </row>
    <row r="45" spans="1:44" ht="42" customHeight="1" x14ac:dyDescent="0.3">
      <c r="A45" s="1" t="s">
        <v>0</v>
      </c>
      <c r="B45" s="5" t="e">
        <f t="shared" si="1"/>
        <v>#REF!</v>
      </c>
      <c r="C45" s="39" t="s">
        <v>4588</v>
      </c>
      <c r="D45" s="1" t="s">
        <v>3012</v>
      </c>
      <c r="E45" s="1" t="s">
        <v>53</v>
      </c>
      <c r="F45" s="6">
        <v>1300</v>
      </c>
      <c r="G45" s="1" t="s">
        <v>3002</v>
      </c>
      <c r="N45" s="7" t="s">
        <v>1</v>
      </c>
      <c r="R45" s="1" t="s">
        <v>3012</v>
      </c>
      <c r="S45" s="1" t="s">
        <v>3006</v>
      </c>
      <c r="T45" s="1" t="s">
        <v>221</v>
      </c>
      <c r="U45" s="1" t="s">
        <v>57</v>
      </c>
      <c r="V45" s="1" t="s">
        <v>3</v>
      </c>
      <c r="W45" s="1" t="s">
        <v>4</v>
      </c>
      <c r="X45" s="1" t="s">
        <v>3008</v>
      </c>
      <c r="AC45" s="6">
        <v>1300</v>
      </c>
      <c r="AH45" s="1" t="s">
        <v>5</v>
      </c>
      <c r="AI45" s="1" t="s">
        <v>6</v>
      </c>
      <c r="AJ45" s="1" t="s">
        <v>3</v>
      </c>
      <c r="AL45" s="1" t="s">
        <v>54</v>
      </c>
      <c r="AM45" s="1" t="s">
        <v>61</v>
      </c>
      <c r="AN45" s="11" t="e">
        <f t="shared" si="10"/>
        <v>#REF!</v>
      </c>
      <c r="AO45" s="1" t="s">
        <v>3008</v>
      </c>
      <c r="AQ45" s="1">
        <v>4911</v>
      </c>
    </row>
    <row r="46" spans="1:44" ht="42" customHeight="1" x14ac:dyDescent="0.3">
      <c r="A46" s="1" t="s">
        <v>0</v>
      </c>
      <c r="B46" s="5" t="e">
        <f t="shared" si="1"/>
        <v>#REF!</v>
      </c>
      <c r="C46" s="39" t="s">
        <v>4589</v>
      </c>
      <c r="D46" s="1" t="s">
        <v>3013</v>
      </c>
      <c r="E46" s="1" t="s">
        <v>53</v>
      </c>
      <c r="F46" s="6">
        <v>1700</v>
      </c>
      <c r="G46" s="1" t="s">
        <v>3003</v>
      </c>
      <c r="N46" s="1" t="s">
        <v>1</v>
      </c>
      <c r="R46" s="1" t="s">
        <v>3013</v>
      </c>
      <c r="S46" s="1" t="s">
        <v>3007</v>
      </c>
      <c r="T46" s="1" t="s">
        <v>221</v>
      </c>
      <c r="U46" s="1" t="s">
        <v>57</v>
      </c>
      <c r="V46" s="1" t="s">
        <v>3</v>
      </c>
      <c r="W46" s="1" t="s">
        <v>4</v>
      </c>
      <c r="X46" s="1" t="s">
        <v>3008</v>
      </c>
      <c r="AC46" s="6">
        <v>1700</v>
      </c>
      <c r="AH46" s="1" t="s">
        <v>5</v>
      </c>
      <c r="AI46" s="1" t="s">
        <v>6</v>
      </c>
      <c r="AJ46" s="1" t="s">
        <v>3</v>
      </c>
      <c r="AL46" s="1" t="s">
        <v>54</v>
      </c>
      <c r="AM46" s="1" t="s">
        <v>61</v>
      </c>
      <c r="AN46" s="11" t="e">
        <f t="shared" si="10"/>
        <v>#REF!</v>
      </c>
      <c r="AO46" s="1" t="s">
        <v>3008</v>
      </c>
      <c r="AQ46" s="1">
        <v>4911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10D7-5DF3-4C57-AC7A-7FF567D715E6}">
  <sheetPr codeName="Sheet19"/>
  <dimension ref="A1:AR17"/>
  <sheetViews>
    <sheetView tabSelected="1" workbookViewId="0">
      <pane xSplit="4" ySplit="1" topLeftCell="E2" activePane="bottomRight" state="frozen"/>
      <selection pane="topRight" activeCell="E1" sqref="E1"/>
      <selection pane="bottomLeft" activeCell="A2" sqref="A2"/>
      <selection pane="bottomRight" activeCell="N6" sqref="N2:N6"/>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Company</f>
        <v>#REF!</v>
      </c>
      <c r="B2" s="5" t="e">
        <f t="shared" ref="B2:B17" si="0">Effectivity_Date</f>
        <v>#REF!</v>
      </c>
      <c r="C2" s="43" t="s">
        <v>4586</v>
      </c>
      <c r="D2" s="40" t="s">
        <v>3010</v>
      </c>
      <c r="E2" s="1" t="s">
        <v>53</v>
      </c>
      <c r="F2" s="6">
        <v>1000</v>
      </c>
      <c r="G2" s="1" t="s">
        <v>3000</v>
      </c>
      <c r="H2" s="1"/>
      <c r="I2" s="1"/>
      <c r="J2" s="1"/>
      <c r="K2" s="1"/>
      <c r="L2" s="1"/>
      <c r="M2" s="1"/>
      <c r="N2" s="1" t="s">
        <v>1</v>
      </c>
      <c r="O2" s="23"/>
      <c r="P2" s="1" t="e">
        <f>WeightUOM</f>
        <v>#REF!</v>
      </c>
      <c r="Q2" s="1"/>
      <c r="R2" s="1" t="str">
        <f>Table131162[[#This Row],[Short Description]]</f>
        <v>Voltera A 300.2</v>
      </c>
      <c r="S2" s="1" t="s">
        <v>3004</v>
      </c>
      <c r="T2" s="1" t="s">
        <v>221</v>
      </c>
      <c r="U2" s="1" t="s">
        <v>57</v>
      </c>
      <c r="V2" s="1" t="e">
        <f>NotForSale</f>
        <v>#REF!</v>
      </c>
      <c r="W2" s="1" t="e">
        <f>ItemStatus</f>
        <v>#REF!</v>
      </c>
      <c r="X2" s="1" t="s">
        <v>3008</v>
      </c>
      <c r="Y2" s="1"/>
      <c r="Z2" s="1"/>
      <c r="AA2" s="1"/>
      <c r="AB2" s="1"/>
      <c r="AC2" s="6">
        <f>Table131162[[#This Row],[US MSRP]]</f>
        <v>1000</v>
      </c>
      <c r="AD2" s="1"/>
      <c r="AE2" s="1"/>
      <c r="AF2" s="1"/>
      <c r="AG2" s="1"/>
      <c r="AH2" s="1" t="e">
        <f>FOB</f>
        <v>#REF!</v>
      </c>
      <c r="AI2" s="1" t="e">
        <f>Freight</f>
        <v>#REF!</v>
      </c>
      <c r="AJ2" s="1" t="e">
        <f>DropShip</f>
        <v>#REF!</v>
      </c>
      <c r="AK2" s="1"/>
      <c r="AL2" s="1" t="s">
        <v>54</v>
      </c>
      <c r="AM2" s="1" t="s">
        <v>61</v>
      </c>
      <c r="AN2" s="30" t="e">
        <f t="shared" ref="AN2:AN17" si="1">URL</f>
        <v>#REF!</v>
      </c>
      <c r="AO2" s="1" t="str">
        <f>Table131162[[#This Row],[Manufacturer''s Category]]</f>
        <v>Voltera</v>
      </c>
      <c r="AP2" s="1"/>
      <c r="AQ2" s="1" t="e">
        <f>InfoComm_Number</f>
        <v>#REF!</v>
      </c>
      <c r="AR2" s="1"/>
    </row>
    <row r="3" spans="1:44" ht="42" customHeight="1" x14ac:dyDescent="0.3">
      <c r="A3" s="1" t="e">
        <f>Company</f>
        <v>#REF!</v>
      </c>
      <c r="B3" s="5" t="e">
        <f t="shared" si="0"/>
        <v>#REF!</v>
      </c>
      <c r="C3" s="43" t="s">
        <v>4587</v>
      </c>
      <c r="D3" s="40" t="s">
        <v>3011</v>
      </c>
      <c r="E3" s="1" t="s">
        <v>53</v>
      </c>
      <c r="F3" s="6">
        <v>1300</v>
      </c>
      <c r="G3" s="1" t="s">
        <v>3001</v>
      </c>
      <c r="H3" s="1"/>
      <c r="I3" s="1"/>
      <c r="J3" s="1"/>
      <c r="K3" s="1"/>
      <c r="L3" s="1"/>
      <c r="M3" s="1"/>
      <c r="N3" s="1" t="s">
        <v>1</v>
      </c>
      <c r="O3" s="23"/>
      <c r="P3" s="1" t="e">
        <f>WeightUOM</f>
        <v>#REF!</v>
      </c>
      <c r="Q3" s="1"/>
      <c r="R3" s="1" t="str">
        <f>Table131162[[#This Row],[Short Description]]</f>
        <v>Voltera A 300.4</v>
      </c>
      <c r="S3" s="1" t="s">
        <v>3005</v>
      </c>
      <c r="T3" s="1" t="s">
        <v>221</v>
      </c>
      <c r="U3" s="1" t="s">
        <v>57</v>
      </c>
      <c r="V3" s="1" t="e">
        <f>NotForSale</f>
        <v>#REF!</v>
      </c>
      <c r="W3" s="1" t="e">
        <f>ItemStatus</f>
        <v>#REF!</v>
      </c>
      <c r="X3" s="1" t="s">
        <v>3008</v>
      </c>
      <c r="Y3" s="1"/>
      <c r="Z3" s="1"/>
      <c r="AA3" s="1"/>
      <c r="AB3" s="1"/>
      <c r="AC3" s="6">
        <f>Table131162[[#This Row],[US MSRP]]</f>
        <v>1300</v>
      </c>
      <c r="AD3" s="1"/>
      <c r="AE3" s="1"/>
      <c r="AF3" s="1"/>
      <c r="AG3" s="1"/>
      <c r="AH3" s="1" t="e">
        <f>FOB</f>
        <v>#REF!</v>
      </c>
      <c r="AI3" s="1" t="e">
        <f>Freight</f>
        <v>#REF!</v>
      </c>
      <c r="AJ3" s="1" t="e">
        <f>DropShip</f>
        <v>#REF!</v>
      </c>
      <c r="AK3" s="1"/>
      <c r="AL3" s="1" t="s">
        <v>54</v>
      </c>
      <c r="AM3" s="1" t="s">
        <v>61</v>
      </c>
      <c r="AN3" s="30" t="e">
        <f t="shared" si="1"/>
        <v>#REF!</v>
      </c>
      <c r="AO3" s="1" t="str">
        <f>Table131162[[#This Row],[Manufacturer''s Category]]</f>
        <v>Voltera</v>
      </c>
      <c r="AP3" s="1"/>
      <c r="AQ3" s="1" t="e">
        <f>InfoComm_Number</f>
        <v>#REF!</v>
      </c>
      <c r="AR3" s="1"/>
    </row>
    <row r="4" spans="1:44" ht="42" customHeight="1" x14ac:dyDescent="0.3">
      <c r="A4" s="1" t="e">
        <f>Company</f>
        <v>#REF!</v>
      </c>
      <c r="B4" s="5" t="e">
        <f t="shared" si="0"/>
        <v>#REF!</v>
      </c>
      <c r="C4" s="43" t="s">
        <v>4588</v>
      </c>
      <c r="D4" s="40" t="s">
        <v>3012</v>
      </c>
      <c r="E4" s="1" t="s">
        <v>53</v>
      </c>
      <c r="F4" s="6">
        <v>1300</v>
      </c>
      <c r="G4" s="1" t="s">
        <v>3002</v>
      </c>
      <c r="H4" s="1"/>
      <c r="I4" s="1"/>
      <c r="J4" s="1"/>
      <c r="K4" s="1"/>
      <c r="L4" s="1"/>
      <c r="M4" s="1"/>
      <c r="N4" s="1" t="s">
        <v>1</v>
      </c>
      <c r="O4" s="23"/>
      <c r="P4" s="1" t="e">
        <f>WeightUOM</f>
        <v>#REF!</v>
      </c>
      <c r="Q4" s="1"/>
      <c r="R4" s="1" t="str">
        <f>Table131162[[#This Row],[Short Description]]</f>
        <v>Voltera A 600.2</v>
      </c>
      <c r="S4" s="1" t="s">
        <v>3006</v>
      </c>
      <c r="T4" s="1" t="s">
        <v>221</v>
      </c>
      <c r="U4" s="1" t="s">
        <v>57</v>
      </c>
      <c r="V4" s="1" t="e">
        <f>NotForSale</f>
        <v>#REF!</v>
      </c>
      <c r="W4" s="1" t="e">
        <f>ItemStatus</f>
        <v>#REF!</v>
      </c>
      <c r="X4" s="1" t="s">
        <v>3008</v>
      </c>
      <c r="Y4" s="1"/>
      <c r="Z4" s="1"/>
      <c r="AA4" s="1"/>
      <c r="AB4" s="1"/>
      <c r="AC4" s="6">
        <f>Table131162[[#This Row],[US MSRP]]</f>
        <v>1300</v>
      </c>
      <c r="AD4" s="1"/>
      <c r="AE4" s="1"/>
      <c r="AF4" s="1"/>
      <c r="AG4" s="1"/>
      <c r="AH4" s="1" t="e">
        <f>FOB</f>
        <v>#REF!</v>
      </c>
      <c r="AI4" s="1" t="e">
        <f>Freight</f>
        <v>#REF!</v>
      </c>
      <c r="AJ4" s="1" t="e">
        <f>DropShip</f>
        <v>#REF!</v>
      </c>
      <c r="AK4" s="1"/>
      <c r="AL4" s="1" t="s">
        <v>54</v>
      </c>
      <c r="AM4" s="1" t="s">
        <v>61</v>
      </c>
      <c r="AN4" s="30" t="e">
        <f t="shared" si="1"/>
        <v>#REF!</v>
      </c>
      <c r="AO4" s="1" t="str">
        <f>Table131162[[#This Row],[Manufacturer''s Category]]</f>
        <v>Voltera</v>
      </c>
      <c r="AP4" s="1"/>
      <c r="AQ4" s="1" t="e">
        <f>InfoComm_Number</f>
        <v>#REF!</v>
      </c>
      <c r="AR4" s="1"/>
    </row>
    <row r="5" spans="1:44" ht="42" customHeight="1" x14ac:dyDescent="0.3">
      <c r="A5" s="1" t="e">
        <f>Company</f>
        <v>#REF!</v>
      </c>
      <c r="B5" s="5" t="e">
        <f t="shared" si="0"/>
        <v>#REF!</v>
      </c>
      <c r="C5" s="39" t="s">
        <v>4589</v>
      </c>
      <c r="D5" s="40" t="s">
        <v>3013</v>
      </c>
      <c r="E5" s="1" t="s">
        <v>53</v>
      </c>
      <c r="F5" s="6">
        <v>1700</v>
      </c>
      <c r="G5" s="1" t="s">
        <v>3003</v>
      </c>
      <c r="H5" s="1"/>
      <c r="I5" s="1"/>
      <c r="J5" s="1"/>
      <c r="K5" s="1"/>
      <c r="L5" s="1"/>
      <c r="M5" s="1"/>
      <c r="N5" s="1" t="s">
        <v>1</v>
      </c>
      <c r="O5" s="23"/>
      <c r="P5" s="1" t="e">
        <f>WeightUOM</f>
        <v>#REF!</v>
      </c>
      <c r="Q5" s="1"/>
      <c r="R5" s="1" t="str">
        <f>Table131162[[#This Row],[Short Description]]</f>
        <v>Voltera A 600.4</v>
      </c>
      <c r="S5" s="1" t="s">
        <v>3007</v>
      </c>
      <c r="T5" s="1" t="s">
        <v>221</v>
      </c>
      <c r="U5" s="1" t="s">
        <v>57</v>
      </c>
      <c r="V5" s="1" t="e">
        <f>NotForSale</f>
        <v>#REF!</v>
      </c>
      <c r="W5" s="1" t="e">
        <f>ItemStatus</f>
        <v>#REF!</v>
      </c>
      <c r="X5" s="1" t="s">
        <v>3008</v>
      </c>
      <c r="Y5" s="1"/>
      <c r="Z5" s="1"/>
      <c r="AA5" s="1"/>
      <c r="AB5" s="1"/>
      <c r="AC5" s="6">
        <f>Table131162[[#This Row],[US MSRP]]</f>
        <v>1700</v>
      </c>
      <c r="AD5" s="1"/>
      <c r="AE5" s="1"/>
      <c r="AF5" s="1"/>
      <c r="AG5" s="1"/>
      <c r="AH5" s="1" t="e">
        <f>FOB</f>
        <v>#REF!</v>
      </c>
      <c r="AI5" s="1" t="e">
        <f>Freight</f>
        <v>#REF!</v>
      </c>
      <c r="AJ5" s="1" t="e">
        <f>DropShip</f>
        <v>#REF!</v>
      </c>
      <c r="AK5" s="1"/>
      <c r="AL5" s="1" t="s">
        <v>54</v>
      </c>
      <c r="AM5" s="1" t="s">
        <v>61</v>
      </c>
      <c r="AN5" s="30" t="e">
        <f t="shared" si="1"/>
        <v>#REF!</v>
      </c>
      <c r="AO5" s="1" t="str">
        <f>Table131162[[#This Row],[Manufacturer''s Category]]</f>
        <v>Voltera</v>
      </c>
      <c r="AP5" s="1"/>
      <c r="AQ5" s="1" t="e">
        <f>InfoComm_Number</f>
        <v>#REF!</v>
      </c>
      <c r="AR5" s="1"/>
    </row>
    <row r="6" spans="1:44" ht="42" customHeight="1" x14ac:dyDescent="0.3">
      <c r="A6" s="1" t="e">
        <f>Company</f>
        <v>#REF!</v>
      </c>
      <c r="B6" s="5" t="e">
        <f t="shared" si="0"/>
        <v>#REF!</v>
      </c>
      <c r="C6" s="39" t="s">
        <v>4590</v>
      </c>
      <c r="D6" s="40" t="s">
        <v>3285</v>
      </c>
      <c r="E6" s="1" t="s">
        <v>53</v>
      </c>
      <c r="F6" s="6">
        <v>3200</v>
      </c>
      <c r="G6" s="1" t="s">
        <v>3284</v>
      </c>
      <c r="H6" s="1"/>
      <c r="I6" s="1" t="s">
        <v>3110</v>
      </c>
      <c r="J6" s="1" t="s">
        <v>3110</v>
      </c>
      <c r="K6" s="1" t="s">
        <v>3110</v>
      </c>
      <c r="L6" s="1" t="s">
        <v>3110</v>
      </c>
      <c r="M6" s="1" t="s">
        <v>3110</v>
      </c>
      <c r="N6" s="1" t="s">
        <v>1</v>
      </c>
      <c r="O6" s="4"/>
      <c r="P6" s="1" t="s">
        <v>3110</v>
      </c>
      <c r="Q6" s="1" t="s">
        <v>3110</v>
      </c>
      <c r="R6" s="1" t="s">
        <v>3285</v>
      </c>
      <c r="S6" s="1" t="s">
        <v>3286</v>
      </c>
      <c r="T6" s="1" t="s">
        <v>221</v>
      </c>
      <c r="U6" s="1" t="s">
        <v>54</v>
      </c>
      <c r="V6" s="1" t="s">
        <v>73</v>
      </c>
      <c r="W6" s="1" t="s">
        <v>4</v>
      </c>
      <c r="X6" s="1" t="s">
        <v>3008</v>
      </c>
      <c r="Y6" s="1" t="s">
        <v>3110</v>
      </c>
      <c r="Z6" s="1" t="s">
        <v>3110</v>
      </c>
      <c r="AA6" s="1" t="s">
        <v>3110</v>
      </c>
      <c r="AB6" s="1" t="s">
        <v>3110</v>
      </c>
      <c r="AC6" s="6">
        <v>3200</v>
      </c>
      <c r="AD6" s="1" t="s">
        <v>3110</v>
      </c>
      <c r="AE6" s="1" t="s">
        <v>3110</v>
      </c>
      <c r="AF6" s="1" t="s">
        <v>3110</v>
      </c>
      <c r="AG6" s="1" t="s">
        <v>3110</v>
      </c>
      <c r="AH6" s="1" t="s">
        <v>5</v>
      </c>
      <c r="AI6" s="1" t="s">
        <v>6</v>
      </c>
      <c r="AJ6" s="1" t="s">
        <v>73</v>
      </c>
      <c r="AK6" s="1" t="s">
        <v>73</v>
      </c>
      <c r="AL6" s="1" t="s">
        <v>54</v>
      </c>
      <c r="AM6" s="1" t="s">
        <v>61</v>
      </c>
      <c r="AN6" s="30" t="e">
        <f t="shared" si="1"/>
        <v>#REF!</v>
      </c>
      <c r="AO6" s="1" t="s">
        <v>3008</v>
      </c>
      <c r="AP6" s="1" t="s">
        <v>3110</v>
      </c>
      <c r="AQ6" s="1">
        <v>4911</v>
      </c>
      <c r="AR6" s="1"/>
    </row>
    <row r="7" spans="1:44" ht="42" customHeight="1" x14ac:dyDescent="0.3">
      <c r="A7" s="1" t="s">
        <v>0</v>
      </c>
      <c r="B7" s="5" t="e">
        <f t="shared" si="0"/>
        <v>#REF!</v>
      </c>
      <c r="C7" s="39" t="s">
        <v>4591</v>
      </c>
      <c r="D7" s="40" t="s">
        <v>3225</v>
      </c>
      <c r="E7" s="1" t="s">
        <v>53</v>
      </c>
      <c r="F7" s="6">
        <v>3400</v>
      </c>
      <c r="G7" s="1" t="s">
        <v>3224</v>
      </c>
      <c r="H7" s="1"/>
      <c r="I7" s="1" t="s">
        <v>3110</v>
      </c>
      <c r="J7" s="1" t="s">
        <v>3110</v>
      </c>
      <c r="K7" s="1" t="s">
        <v>3110</v>
      </c>
      <c r="L7" s="1" t="s">
        <v>3110</v>
      </c>
      <c r="M7" s="1" t="s">
        <v>3110</v>
      </c>
      <c r="N7" s="1" t="s">
        <v>1</v>
      </c>
      <c r="O7" s="4"/>
      <c r="P7" s="1" t="s">
        <v>3110</v>
      </c>
      <c r="Q7" s="1" t="s">
        <v>3110</v>
      </c>
      <c r="R7" s="1" t="s">
        <v>3225</v>
      </c>
      <c r="S7" s="1" t="s">
        <v>3411</v>
      </c>
      <c r="T7" s="1" t="s">
        <v>221</v>
      </c>
      <c r="U7" s="1" t="s">
        <v>54</v>
      </c>
      <c r="V7" s="1" t="s">
        <v>73</v>
      </c>
      <c r="W7" s="1" t="s">
        <v>4</v>
      </c>
      <c r="X7" s="1" t="s">
        <v>3008</v>
      </c>
      <c r="Y7" s="1" t="s">
        <v>3110</v>
      </c>
      <c r="Z7" s="1" t="s">
        <v>3110</v>
      </c>
      <c r="AA7" s="1" t="s">
        <v>3110</v>
      </c>
      <c r="AB7" s="1" t="s">
        <v>3110</v>
      </c>
      <c r="AC7" s="6">
        <v>3400</v>
      </c>
      <c r="AD7" s="1" t="s">
        <v>3110</v>
      </c>
      <c r="AE7" s="1" t="s">
        <v>3110</v>
      </c>
      <c r="AF7" s="1" t="s">
        <v>3110</v>
      </c>
      <c r="AG7" s="1" t="s">
        <v>3110</v>
      </c>
      <c r="AH7" s="1" t="s">
        <v>5</v>
      </c>
      <c r="AI7" s="1" t="s">
        <v>6</v>
      </c>
      <c r="AJ7" s="1" t="s">
        <v>73</v>
      </c>
      <c r="AK7" s="1" t="s">
        <v>73</v>
      </c>
      <c r="AL7" s="1" t="s">
        <v>54</v>
      </c>
      <c r="AM7" s="1" t="s">
        <v>61</v>
      </c>
      <c r="AN7" s="30" t="e">
        <f t="shared" si="1"/>
        <v>#REF!</v>
      </c>
      <c r="AO7" s="1" t="s">
        <v>3008</v>
      </c>
      <c r="AP7" s="1" t="s">
        <v>3110</v>
      </c>
      <c r="AQ7" s="1">
        <v>4911</v>
      </c>
      <c r="AR7" s="1"/>
    </row>
    <row r="8" spans="1:44" ht="42" customHeight="1" x14ac:dyDescent="0.3">
      <c r="A8" s="1" t="e">
        <f>Company</f>
        <v>#REF!</v>
      </c>
      <c r="B8" s="5" t="e">
        <f t="shared" si="0"/>
        <v>#REF!</v>
      </c>
      <c r="C8" s="39" t="s">
        <v>4592</v>
      </c>
      <c r="D8" s="40" t="s">
        <v>3288</v>
      </c>
      <c r="E8" s="1" t="s">
        <v>53</v>
      </c>
      <c r="F8" s="6">
        <v>4400</v>
      </c>
      <c r="G8" s="1" t="s">
        <v>3287</v>
      </c>
      <c r="H8" s="1"/>
      <c r="I8" s="1" t="s">
        <v>3110</v>
      </c>
      <c r="J8" s="1" t="s">
        <v>3110</v>
      </c>
      <c r="K8" s="1" t="s">
        <v>3110</v>
      </c>
      <c r="L8" s="1" t="s">
        <v>3110</v>
      </c>
      <c r="M8" s="1" t="s">
        <v>3110</v>
      </c>
      <c r="N8" s="1" t="s">
        <v>1</v>
      </c>
      <c r="O8" s="4"/>
      <c r="P8" s="1" t="s">
        <v>3110</v>
      </c>
      <c r="Q8" s="1" t="s">
        <v>3110</v>
      </c>
      <c r="R8" s="1" t="s">
        <v>3288</v>
      </c>
      <c r="S8" s="1" t="s">
        <v>3289</v>
      </c>
      <c r="T8" s="1" t="s">
        <v>221</v>
      </c>
      <c r="U8" s="1" t="s">
        <v>54</v>
      </c>
      <c r="V8" s="1" t="s">
        <v>73</v>
      </c>
      <c r="W8" s="1" t="s">
        <v>4</v>
      </c>
      <c r="X8" s="1" t="s">
        <v>3008</v>
      </c>
      <c r="Y8" s="1" t="s">
        <v>3110</v>
      </c>
      <c r="Z8" s="1" t="s">
        <v>3110</v>
      </c>
      <c r="AA8" s="1" t="s">
        <v>3110</v>
      </c>
      <c r="AB8" s="1" t="s">
        <v>3110</v>
      </c>
      <c r="AC8" s="6">
        <v>4400</v>
      </c>
      <c r="AD8" s="1" t="s">
        <v>3110</v>
      </c>
      <c r="AE8" s="1" t="s">
        <v>3110</v>
      </c>
      <c r="AF8" s="1" t="s">
        <v>3110</v>
      </c>
      <c r="AG8" s="1" t="s">
        <v>3110</v>
      </c>
      <c r="AH8" s="1" t="s">
        <v>5</v>
      </c>
      <c r="AI8" s="1" t="s">
        <v>6</v>
      </c>
      <c r="AJ8" s="1" t="s">
        <v>73</v>
      </c>
      <c r="AK8" s="1" t="s">
        <v>73</v>
      </c>
      <c r="AL8" s="1" t="s">
        <v>54</v>
      </c>
      <c r="AM8" s="1" t="s">
        <v>61</v>
      </c>
      <c r="AN8" s="30" t="e">
        <f t="shared" si="1"/>
        <v>#REF!</v>
      </c>
      <c r="AO8" s="1" t="s">
        <v>3008</v>
      </c>
      <c r="AP8" s="1" t="s">
        <v>3110</v>
      </c>
      <c r="AQ8" s="1">
        <v>4911</v>
      </c>
      <c r="AR8" s="1"/>
    </row>
    <row r="9" spans="1:44" ht="42" customHeight="1" x14ac:dyDescent="0.3">
      <c r="A9" s="1" t="s">
        <v>0</v>
      </c>
      <c r="B9" s="5" t="e">
        <f t="shared" si="0"/>
        <v>#REF!</v>
      </c>
      <c r="C9" s="39" t="s">
        <v>4593</v>
      </c>
      <c r="D9" s="40" t="s">
        <v>3229</v>
      </c>
      <c r="E9" s="1" t="s">
        <v>53</v>
      </c>
      <c r="F9" s="6">
        <v>5000</v>
      </c>
      <c r="G9" s="1" t="s">
        <v>3228</v>
      </c>
      <c r="H9" s="1"/>
      <c r="I9" s="1" t="s">
        <v>3110</v>
      </c>
      <c r="J9" s="1" t="s">
        <v>3110</v>
      </c>
      <c r="K9" s="1" t="s">
        <v>3110</v>
      </c>
      <c r="L9" s="1" t="s">
        <v>3110</v>
      </c>
      <c r="M9" s="1" t="s">
        <v>3110</v>
      </c>
      <c r="N9" s="1" t="s">
        <v>1</v>
      </c>
      <c r="O9" s="4"/>
      <c r="P9" s="1" t="s">
        <v>3110</v>
      </c>
      <c r="Q9" s="1" t="s">
        <v>3110</v>
      </c>
      <c r="R9" s="1" t="s">
        <v>3229</v>
      </c>
      <c r="S9" s="1" t="s">
        <v>3413</v>
      </c>
      <c r="T9" s="1" t="s">
        <v>221</v>
      </c>
      <c r="U9" s="1" t="s">
        <v>54</v>
      </c>
      <c r="V9" s="1" t="s">
        <v>73</v>
      </c>
      <c r="W9" s="1" t="s">
        <v>4</v>
      </c>
      <c r="X9" s="1" t="s">
        <v>3008</v>
      </c>
      <c r="Y9" s="1" t="s">
        <v>3110</v>
      </c>
      <c r="Z9" s="1" t="s">
        <v>3110</v>
      </c>
      <c r="AA9" s="1" t="s">
        <v>3110</v>
      </c>
      <c r="AB9" s="1" t="s">
        <v>3110</v>
      </c>
      <c r="AC9" s="6">
        <v>5000</v>
      </c>
      <c r="AD9" s="1" t="s">
        <v>3110</v>
      </c>
      <c r="AE9" s="1" t="s">
        <v>3110</v>
      </c>
      <c r="AF9" s="1" t="s">
        <v>3110</v>
      </c>
      <c r="AG9" s="1" t="s">
        <v>3110</v>
      </c>
      <c r="AH9" s="1" t="s">
        <v>5</v>
      </c>
      <c r="AI9" s="1" t="s">
        <v>6</v>
      </c>
      <c r="AJ9" s="1" t="s">
        <v>73</v>
      </c>
      <c r="AK9" s="1" t="s">
        <v>73</v>
      </c>
      <c r="AL9" s="1" t="s">
        <v>54</v>
      </c>
      <c r="AM9" s="1" t="s">
        <v>61</v>
      </c>
      <c r="AN9" s="30" t="e">
        <f t="shared" si="1"/>
        <v>#REF!</v>
      </c>
      <c r="AO9" s="1" t="s">
        <v>3008</v>
      </c>
      <c r="AP9" s="1" t="s">
        <v>3110</v>
      </c>
      <c r="AQ9" s="1">
        <v>4911</v>
      </c>
      <c r="AR9" s="1"/>
    </row>
    <row r="10" spans="1:44" ht="42" customHeight="1" x14ac:dyDescent="0.3">
      <c r="A10" s="1" t="e">
        <f>Company</f>
        <v>#REF!</v>
      </c>
      <c r="B10" s="5" t="e">
        <f t="shared" si="0"/>
        <v>#REF!</v>
      </c>
      <c r="C10" s="39" t="s">
        <v>4594</v>
      </c>
      <c r="D10" s="40" t="s">
        <v>3291</v>
      </c>
      <c r="E10" s="1" t="s">
        <v>53</v>
      </c>
      <c r="F10" s="6">
        <v>3800</v>
      </c>
      <c r="G10" s="1" t="s">
        <v>3290</v>
      </c>
      <c r="H10" s="1"/>
      <c r="I10" s="1" t="s">
        <v>3110</v>
      </c>
      <c r="J10" s="1" t="s">
        <v>3110</v>
      </c>
      <c r="K10" s="1" t="s">
        <v>3110</v>
      </c>
      <c r="L10" s="1" t="s">
        <v>3110</v>
      </c>
      <c r="M10" s="1" t="s">
        <v>3110</v>
      </c>
      <c r="N10" s="1" t="s">
        <v>1</v>
      </c>
      <c r="O10" s="4"/>
      <c r="P10" s="1" t="s">
        <v>3110</v>
      </c>
      <c r="Q10" s="1" t="s">
        <v>3110</v>
      </c>
      <c r="R10" s="1" t="s">
        <v>3291</v>
      </c>
      <c r="S10" s="1" t="s">
        <v>3292</v>
      </c>
      <c r="T10" s="1" t="s">
        <v>221</v>
      </c>
      <c r="U10" s="1" t="s">
        <v>54</v>
      </c>
      <c r="V10" s="1" t="s">
        <v>73</v>
      </c>
      <c r="W10" s="1" t="s">
        <v>4</v>
      </c>
      <c r="X10" s="1" t="s">
        <v>3008</v>
      </c>
      <c r="Y10" s="1" t="s">
        <v>3110</v>
      </c>
      <c r="Z10" s="1" t="s">
        <v>3110</v>
      </c>
      <c r="AA10" s="1" t="s">
        <v>3110</v>
      </c>
      <c r="AB10" s="1" t="s">
        <v>3110</v>
      </c>
      <c r="AC10" s="6">
        <v>3800</v>
      </c>
      <c r="AD10" s="1" t="s">
        <v>3110</v>
      </c>
      <c r="AE10" s="1" t="s">
        <v>3110</v>
      </c>
      <c r="AF10" s="1" t="s">
        <v>3110</v>
      </c>
      <c r="AG10" s="1" t="s">
        <v>3110</v>
      </c>
      <c r="AH10" s="1" t="s">
        <v>5</v>
      </c>
      <c r="AI10" s="1" t="s">
        <v>6</v>
      </c>
      <c r="AJ10" s="1" t="s">
        <v>73</v>
      </c>
      <c r="AK10" s="1" t="s">
        <v>73</v>
      </c>
      <c r="AL10" s="1" t="s">
        <v>54</v>
      </c>
      <c r="AM10" s="1" t="s">
        <v>61</v>
      </c>
      <c r="AN10" s="30" t="e">
        <f t="shared" si="1"/>
        <v>#REF!</v>
      </c>
      <c r="AO10" s="1" t="s">
        <v>3008</v>
      </c>
      <c r="AP10" s="1" t="s">
        <v>3110</v>
      </c>
      <c r="AQ10" s="1">
        <v>4911</v>
      </c>
      <c r="AR10" s="1"/>
    </row>
    <row r="11" spans="1:44" ht="42" customHeight="1" x14ac:dyDescent="0.3">
      <c r="A11" s="1" t="s">
        <v>0</v>
      </c>
      <c r="B11" s="5" t="e">
        <f t="shared" si="0"/>
        <v>#REF!</v>
      </c>
      <c r="C11" s="39" t="s">
        <v>4595</v>
      </c>
      <c r="D11" s="40" t="s">
        <v>3227</v>
      </c>
      <c r="E11" s="1" t="s">
        <v>53</v>
      </c>
      <c r="F11" s="6">
        <v>4200</v>
      </c>
      <c r="G11" s="1" t="s">
        <v>3226</v>
      </c>
      <c r="H11" s="1"/>
      <c r="I11" s="1" t="s">
        <v>3110</v>
      </c>
      <c r="J11" s="1" t="s">
        <v>3110</v>
      </c>
      <c r="K11" s="1" t="s">
        <v>3110</v>
      </c>
      <c r="L11" s="1" t="s">
        <v>3110</v>
      </c>
      <c r="M11" s="1" t="s">
        <v>3110</v>
      </c>
      <c r="N11" s="1" t="s">
        <v>1</v>
      </c>
      <c r="O11" s="4"/>
      <c r="P11" s="1" t="s">
        <v>3110</v>
      </c>
      <c r="Q11" s="1" t="s">
        <v>3110</v>
      </c>
      <c r="R11" s="1" t="s">
        <v>3227</v>
      </c>
      <c r="S11" s="1" t="s">
        <v>3412</v>
      </c>
      <c r="T11" s="1" t="s">
        <v>221</v>
      </c>
      <c r="U11" s="1" t="s">
        <v>54</v>
      </c>
      <c r="V11" s="1" t="s">
        <v>73</v>
      </c>
      <c r="W11" s="1" t="s">
        <v>4</v>
      </c>
      <c r="X11" s="1" t="s">
        <v>3008</v>
      </c>
      <c r="Y11" s="1" t="s">
        <v>3110</v>
      </c>
      <c r="Z11" s="1" t="s">
        <v>3110</v>
      </c>
      <c r="AA11" s="1" t="s">
        <v>3110</v>
      </c>
      <c r="AB11" s="1" t="s">
        <v>3110</v>
      </c>
      <c r="AC11" s="6">
        <v>4200</v>
      </c>
      <c r="AD11" s="1" t="s">
        <v>3110</v>
      </c>
      <c r="AE11" s="1" t="s">
        <v>3110</v>
      </c>
      <c r="AF11" s="1" t="s">
        <v>3110</v>
      </c>
      <c r="AG11" s="1" t="s">
        <v>3110</v>
      </c>
      <c r="AH11" s="1" t="s">
        <v>5</v>
      </c>
      <c r="AI11" s="1" t="s">
        <v>6</v>
      </c>
      <c r="AJ11" s="1" t="s">
        <v>73</v>
      </c>
      <c r="AK11" s="1" t="s">
        <v>73</v>
      </c>
      <c r="AL11" s="1" t="s">
        <v>54</v>
      </c>
      <c r="AM11" s="1" t="s">
        <v>61</v>
      </c>
      <c r="AN11" s="30" t="e">
        <f t="shared" si="1"/>
        <v>#REF!</v>
      </c>
      <c r="AO11" s="1" t="s">
        <v>3008</v>
      </c>
      <c r="AP11" s="1" t="s">
        <v>3110</v>
      </c>
      <c r="AQ11" s="1">
        <v>4911</v>
      </c>
      <c r="AR11" s="1"/>
    </row>
    <row r="12" spans="1:44" ht="42" customHeight="1" x14ac:dyDescent="0.3">
      <c r="A12" s="1" t="e">
        <f>Company</f>
        <v>#REF!</v>
      </c>
      <c r="B12" s="5" t="e">
        <f t="shared" si="0"/>
        <v>#REF!</v>
      </c>
      <c r="C12" s="39" t="s">
        <v>4596</v>
      </c>
      <c r="D12" s="40" t="s">
        <v>3294</v>
      </c>
      <c r="E12" s="1" t="s">
        <v>53</v>
      </c>
      <c r="F12" s="6">
        <v>5200</v>
      </c>
      <c r="G12" s="1" t="s">
        <v>3293</v>
      </c>
      <c r="H12" s="1"/>
      <c r="I12" s="1" t="s">
        <v>3110</v>
      </c>
      <c r="J12" s="1" t="s">
        <v>3110</v>
      </c>
      <c r="K12" s="1" t="s">
        <v>3110</v>
      </c>
      <c r="L12" s="1" t="s">
        <v>3110</v>
      </c>
      <c r="M12" s="1" t="s">
        <v>3110</v>
      </c>
      <c r="N12" s="1" t="s">
        <v>1</v>
      </c>
      <c r="O12" s="4"/>
      <c r="P12" s="1" t="s">
        <v>3110</v>
      </c>
      <c r="Q12" s="1" t="s">
        <v>3110</v>
      </c>
      <c r="R12" s="1" t="s">
        <v>3294</v>
      </c>
      <c r="S12" s="1" t="s">
        <v>3295</v>
      </c>
      <c r="T12" s="1" t="s">
        <v>221</v>
      </c>
      <c r="U12" s="1" t="s">
        <v>54</v>
      </c>
      <c r="V12" s="1" t="s">
        <v>73</v>
      </c>
      <c r="W12" s="1" t="s">
        <v>4</v>
      </c>
      <c r="X12" s="1" t="s">
        <v>3008</v>
      </c>
      <c r="Y12" s="1" t="s">
        <v>3110</v>
      </c>
      <c r="Z12" s="1" t="s">
        <v>3110</v>
      </c>
      <c r="AA12" s="1" t="s">
        <v>3110</v>
      </c>
      <c r="AB12" s="1" t="s">
        <v>3110</v>
      </c>
      <c r="AC12" s="6">
        <v>5200</v>
      </c>
      <c r="AD12" s="1" t="s">
        <v>3110</v>
      </c>
      <c r="AE12" s="1" t="s">
        <v>3110</v>
      </c>
      <c r="AF12" s="1" t="s">
        <v>3110</v>
      </c>
      <c r="AG12" s="1" t="s">
        <v>3110</v>
      </c>
      <c r="AH12" s="1" t="s">
        <v>5</v>
      </c>
      <c r="AI12" s="1" t="s">
        <v>6</v>
      </c>
      <c r="AJ12" s="1" t="s">
        <v>73</v>
      </c>
      <c r="AK12" s="1" t="s">
        <v>73</v>
      </c>
      <c r="AL12" s="1" t="s">
        <v>54</v>
      </c>
      <c r="AM12" s="1" t="s">
        <v>61</v>
      </c>
      <c r="AN12" s="30" t="e">
        <f t="shared" si="1"/>
        <v>#REF!</v>
      </c>
      <c r="AO12" s="1" t="s">
        <v>3008</v>
      </c>
      <c r="AP12" s="1" t="s">
        <v>3110</v>
      </c>
      <c r="AQ12" s="1">
        <v>4911</v>
      </c>
      <c r="AR12" s="1"/>
    </row>
    <row r="13" spans="1:44" ht="42" customHeight="1" x14ac:dyDescent="0.3">
      <c r="A13" s="1" t="s">
        <v>0</v>
      </c>
      <c r="B13" s="5" t="e">
        <f t="shared" si="0"/>
        <v>#REF!</v>
      </c>
      <c r="C13" s="39" t="s">
        <v>4597</v>
      </c>
      <c r="D13" s="40" t="s">
        <v>3231</v>
      </c>
      <c r="E13" s="1" t="s">
        <v>53</v>
      </c>
      <c r="F13" s="6">
        <v>6400</v>
      </c>
      <c r="G13" s="1" t="s">
        <v>3230</v>
      </c>
      <c r="H13" s="1"/>
      <c r="I13" s="1" t="s">
        <v>3110</v>
      </c>
      <c r="J13" s="1" t="s">
        <v>3110</v>
      </c>
      <c r="K13" s="1" t="s">
        <v>3110</v>
      </c>
      <c r="L13" s="1" t="s">
        <v>3110</v>
      </c>
      <c r="M13" s="1" t="s">
        <v>3110</v>
      </c>
      <c r="N13" s="1" t="s">
        <v>1</v>
      </c>
      <c r="O13" s="4"/>
      <c r="P13" s="1" t="s">
        <v>3110</v>
      </c>
      <c r="Q13" s="1" t="s">
        <v>3110</v>
      </c>
      <c r="R13" s="1" t="s">
        <v>3231</v>
      </c>
      <c r="S13" s="1" t="s">
        <v>3414</v>
      </c>
      <c r="T13" s="1" t="s">
        <v>221</v>
      </c>
      <c r="U13" s="1" t="s">
        <v>54</v>
      </c>
      <c r="V13" s="1" t="s">
        <v>73</v>
      </c>
      <c r="W13" s="1" t="s">
        <v>4</v>
      </c>
      <c r="X13" s="1" t="s">
        <v>3008</v>
      </c>
      <c r="Y13" s="1" t="s">
        <v>3110</v>
      </c>
      <c r="Z13" s="1" t="s">
        <v>3110</v>
      </c>
      <c r="AA13" s="1" t="s">
        <v>3110</v>
      </c>
      <c r="AB13" s="1" t="s">
        <v>3110</v>
      </c>
      <c r="AC13" s="6">
        <v>6400</v>
      </c>
      <c r="AD13" s="1" t="s">
        <v>3110</v>
      </c>
      <c r="AE13" s="1" t="s">
        <v>3110</v>
      </c>
      <c r="AF13" s="1" t="s">
        <v>3110</v>
      </c>
      <c r="AG13" s="1" t="s">
        <v>3110</v>
      </c>
      <c r="AH13" s="1" t="s">
        <v>5</v>
      </c>
      <c r="AI13" s="1" t="s">
        <v>6</v>
      </c>
      <c r="AJ13" s="1" t="s">
        <v>73</v>
      </c>
      <c r="AK13" s="1" t="s">
        <v>73</v>
      </c>
      <c r="AL13" s="1" t="s">
        <v>54</v>
      </c>
      <c r="AM13" s="1" t="s">
        <v>61</v>
      </c>
      <c r="AN13" s="30" t="e">
        <f t="shared" si="1"/>
        <v>#REF!</v>
      </c>
      <c r="AO13" s="1" t="s">
        <v>3008</v>
      </c>
      <c r="AP13" s="1" t="s">
        <v>3110</v>
      </c>
      <c r="AQ13" s="1">
        <v>4911</v>
      </c>
      <c r="AR13" s="1"/>
    </row>
    <row r="14" spans="1:44" ht="42" customHeight="1" x14ac:dyDescent="0.3">
      <c r="A14" s="1" t="s">
        <v>0</v>
      </c>
      <c r="B14" s="5" t="e">
        <f t="shared" si="0"/>
        <v>#REF!</v>
      </c>
      <c r="C14" s="39" t="s">
        <v>4598</v>
      </c>
      <c r="D14" s="40" t="s">
        <v>3445</v>
      </c>
      <c r="E14" s="1" t="s">
        <v>53</v>
      </c>
      <c r="F14" s="6">
        <v>4800</v>
      </c>
      <c r="G14" s="1" t="s">
        <v>3444</v>
      </c>
      <c r="H14" s="1"/>
      <c r="I14" s="1" t="s">
        <v>3110</v>
      </c>
      <c r="J14" s="1" t="s">
        <v>3110</v>
      </c>
      <c r="K14" s="1" t="s">
        <v>3110</v>
      </c>
      <c r="L14" s="1" t="s">
        <v>3110</v>
      </c>
      <c r="M14" s="1" t="s">
        <v>3110</v>
      </c>
      <c r="N14" s="1" t="s">
        <v>1</v>
      </c>
      <c r="O14" s="4" t="s">
        <v>3110</v>
      </c>
      <c r="P14" s="1" t="s">
        <v>2</v>
      </c>
      <c r="Q14" s="1" t="s">
        <v>3110</v>
      </c>
      <c r="R14" s="1" t="s">
        <v>3445</v>
      </c>
      <c r="S14" s="1" t="s">
        <v>3446</v>
      </c>
      <c r="T14" s="1" t="s">
        <v>221</v>
      </c>
      <c r="U14" s="1" t="s">
        <v>54</v>
      </c>
      <c r="V14" s="1" t="s">
        <v>73</v>
      </c>
      <c r="W14" s="1" t="s">
        <v>4</v>
      </c>
      <c r="X14" s="1" t="s">
        <v>3008</v>
      </c>
      <c r="Y14" s="1" t="s">
        <v>3110</v>
      </c>
      <c r="Z14" s="1" t="s">
        <v>3110</v>
      </c>
      <c r="AA14" s="1" t="s">
        <v>3447</v>
      </c>
      <c r="AB14" s="1" t="s">
        <v>3110</v>
      </c>
      <c r="AC14" s="6">
        <v>4800</v>
      </c>
      <c r="AD14" s="1" t="s">
        <v>3110</v>
      </c>
      <c r="AE14" s="1" t="s">
        <v>3110</v>
      </c>
      <c r="AF14" s="1" t="s">
        <v>3110</v>
      </c>
      <c r="AG14" s="1" t="s">
        <v>3110</v>
      </c>
      <c r="AH14" s="1" t="s">
        <v>5</v>
      </c>
      <c r="AI14" s="1" t="s">
        <v>6</v>
      </c>
      <c r="AJ14" s="1" t="s">
        <v>73</v>
      </c>
      <c r="AK14" s="1" t="s">
        <v>73</v>
      </c>
      <c r="AL14" s="1" t="s">
        <v>54</v>
      </c>
      <c r="AM14" s="1" t="s">
        <v>61</v>
      </c>
      <c r="AN14" s="30" t="e">
        <f t="shared" si="1"/>
        <v>#REF!</v>
      </c>
      <c r="AO14" s="1" t="s">
        <v>3008</v>
      </c>
      <c r="AP14" s="1" t="s">
        <v>3110</v>
      </c>
      <c r="AQ14" s="1">
        <v>4911</v>
      </c>
      <c r="AR14" s="1"/>
    </row>
    <row r="15" spans="1:44" ht="42" customHeight="1" x14ac:dyDescent="0.3">
      <c r="A15" s="1" t="s">
        <v>0</v>
      </c>
      <c r="B15" s="5" t="e">
        <f t="shared" si="0"/>
        <v>#REF!</v>
      </c>
      <c r="C15" s="39" t="s">
        <v>4599</v>
      </c>
      <c r="D15" s="40" t="s">
        <v>3449</v>
      </c>
      <c r="E15" s="1" t="s">
        <v>53</v>
      </c>
      <c r="F15" s="6">
        <v>5400</v>
      </c>
      <c r="G15" s="1" t="s">
        <v>3448</v>
      </c>
      <c r="H15" s="1"/>
      <c r="I15" s="1" t="s">
        <v>3110</v>
      </c>
      <c r="J15" s="1" t="s">
        <v>3110</v>
      </c>
      <c r="K15" s="1" t="s">
        <v>3110</v>
      </c>
      <c r="L15" s="1" t="s">
        <v>3110</v>
      </c>
      <c r="M15" s="1" t="s">
        <v>3110</v>
      </c>
      <c r="N15" s="1" t="s">
        <v>1</v>
      </c>
      <c r="O15" s="4" t="s">
        <v>3110</v>
      </c>
      <c r="P15" s="1" t="s">
        <v>2</v>
      </c>
      <c r="Q15" s="1" t="s">
        <v>3110</v>
      </c>
      <c r="R15" s="1" t="s">
        <v>3449</v>
      </c>
      <c r="S15" s="1" t="s">
        <v>3450</v>
      </c>
      <c r="T15" s="1" t="s">
        <v>221</v>
      </c>
      <c r="U15" s="1" t="s">
        <v>54</v>
      </c>
      <c r="V15" s="1" t="s">
        <v>73</v>
      </c>
      <c r="W15" s="1" t="s">
        <v>4</v>
      </c>
      <c r="X15" s="1" t="s">
        <v>3008</v>
      </c>
      <c r="Y15" s="1" t="s">
        <v>3110</v>
      </c>
      <c r="Z15" s="1" t="s">
        <v>3110</v>
      </c>
      <c r="AA15" s="1" t="s">
        <v>3447</v>
      </c>
      <c r="AB15" s="1" t="s">
        <v>3110</v>
      </c>
      <c r="AC15" s="6">
        <v>5400</v>
      </c>
      <c r="AD15" s="1" t="s">
        <v>3110</v>
      </c>
      <c r="AE15" s="1" t="s">
        <v>3110</v>
      </c>
      <c r="AF15" s="1" t="s">
        <v>3110</v>
      </c>
      <c r="AG15" s="1" t="s">
        <v>3110</v>
      </c>
      <c r="AH15" s="1" t="s">
        <v>5</v>
      </c>
      <c r="AI15" s="1" t="s">
        <v>6</v>
      </c>
      <c r="AJ15" s="1" t="s">
        <v>73</v>
      </c>
      <c r="AK15" s="1" t="s">
        <v>73</v>
      </c>
      <c r="AL15" s="1" t="s">
        <v>54</v>
      </c>
      <c r="AM15" s="1" t="s">
        <v>61</v>
      </c>
      <c r="AN15" s="30" t="e">
        <f t="shared" si="1"/>
        <v>#REF!</v>
      </c>
      <c r="AO15" s="1" t="s">
        <v>3008</v>
      </c>
      <c r="AP15" s="1" t="s">
        <v>3110</v>
      </c>
      <c r="AQ15" s="1">
        <v>4911</v>
      </c>
      <c r="AR15" s="1"/>
    </row>
    <row r="16" spans="1:44" ht="42" customHeight="1" x14ac:dyDescent="0.3">
      <c r="A16" s="1" t="s">
        <v>0</v>
      </c>
      <c r="B16" s="5" t="e">
        <f t="shared" si="0"/>
        <v>#REF!</v>
      </c>
      <c r="C16" s="39" t="s">
        <v>4600</v>
      </c>
      <c r="D16" s="40" t="s">
        <v>3452</v>
      </c>
      <c r="E16" s="1" t="s">
        <v>53</v>
      </c>
      <c r="F16" s="6">
        <v>6400</v>
      </c>
      <c r="G16" s="1" t="s">
        <v>3451</v>
      </c>
      <c r="H16" s="1"/>
      <c r="I16" s="1" t="s">
        <v>3110</v>
      </c>
      <c r="J16" s="1" t="s">
        <v>3110</v>
      </c>
      <c r="K16" s="1" t="s">
        <v>3110</v>
      </c>
      <c r="L16" s="1" t="s">
        <v>3110</v>
      </c>
      <c r="M16" s="1" t="s">
        <v>3110</v>
      </c>
      <c r="N16" s="1" t="s">
        <v>1</v>
      </c>
      <c r="O16" s="4" t="s">
        <v>3110</v>
      </c>
      <c r="P16" s="1" t="s">
        <v>2</v>
      </c>
      <c r="Q16" s="1" t="s">
        <v>3110</v>
      </c>
      <c r="R16" s="1" t="s">
        <v>3452</v>
      </c>
      <c r="S16" s="1" t="s">
        <v>3453</v>
      </c>
      <c r="T16" s="1" t="s">
        <v>221</v>
      </c>
      <c r="U16" s="1" t="s">
        <v>54</v>
      </c>
      <c r="V16" s="1" t="s">
        <v>73</v>
      </c>
      <c r="W16" s="1" t="s">
        <v>4</v>
      </c>
      <c r="X16" s="1" t="s">
        <v>3008</v>
      </c>
      <c r="Y16" s="1" t="s">
        <v>3110</v>
      </c>
      <c r="Z16" s="1" t="s">
        <v>3110</v>
      </c>
      <c r="AA16" s="1" t="s">
        <v>3447</v>
      </c>
      <c r="AB16" s="1" t="s">
        <v>3110</v>
      </c>
      <c r="AC16" s="6">
        <v>6400</v>
      </c>
      <c r="AD16" s="1" t="s">
        <v>3110</v>
      </c>
      <c r="AE16" s="1" t="s">
        <v>3110</v>
      </c>
      <c r="AF16" s="1" t="s">
        <v>3110</v>
      </c>
      <c r="AG16" s="1" t="s">
        <v>3110</v>
      </c>
      <c r="AH16" s="1" t="s">
        <v>5</v>
      </c>
      <c r="AI16" s="1" t="s">
        <v>6</v>
      </c>
      <c r="AJ16" s="1" t="s">
        <v>73</v>
      </c>
      <c r="AK16" s="1" t="s">
        <v>73</v>
      </c>
      <c r="AL16" s="1" t="s">
        <v>54</v>
      </c>
      <c r="AM16" s="1" t="s">
        <v>61</v>
      </c>
      <c r="AN16" s="30" t="e">
        <f t="shared" si="1"/>
        <v>#REF!</v>
      </c>
      <c r="AO16" s="1" t="s">
        <v>3008</v>
      </c>
      <c r="AP16" s="1" t="s">
        <v>3110</v>
      </c>
      <c r="AQ16" s="1">
        <v>4911</v>
      </c>
      <c r="AR16" s="1"/>
    </row>
    <row r="17" spans="1:44" ht="42" customHeight="1" x14ac:dyDescent="0.3">
      <c r="A17" s="1" t="e">
        <f>Company</f>
        <v>#REF!</v>
      </c>
      <c r="B17" s="5" t="e">
        <f t="shared" si="0"/>
        <v>#REF!</v>
      </c>
      <c r="C17" s="39" t="s">
        <v>4601</v>
      </c>
      <c r="D17" s="40" t="s">
        <v>3297</v>
      </c>
      <c r="E17" s="1" t="s">
        <v>53</v>
      </c>
      <c r="F17" s="6">
        <v>3700</v>
      </c>
      <c r="G17" s="1" t="s">
        <v>3296</v>
      </c>
      <c r="H17" s="1"/>
      <c r="I17" s="1" t="s">
        <v>3110</v>
      </c>
      <c r="J17" s="1" t="s">
        <v>3110</v>
      </c>
      <c r="K17" s="1" t="s">
        <v>3110</v>
      </c>
      <c r="L17" s="1" t="s">
        <v>3110</v>
      </c>
      <c r="M17" s="1" t="s">
        <v>3110</v>
      </c>
      <c r="N17" s="1" t="s">
        <v>1</v>
      </c>
      <c r="O17" s="4"/>
      <c r="P17" s="1" t="s">
        <v>3110</v>
      </c>
      <c r="Q17" s="1" t="s">
        <v>3110</v>
      </c>
      <c r="R17" s="1" t="s">
        <v>3297</v>
      </c>
      <c r="S17" s="1" t="s">
        <v>3298</v>
      </c>
      <c r="T17" s="1" t="s">
        <v>221</v>
      </c>
      <c r="U17" s="1" t="s">
        <v>54</v>
      </c>
      <c r="V17" s="1" t="s">
        <v>73</v>
      </c>
      <c r="W17" s="1" t="s">
        <v>4</v>
      </c>
      <c r="X17" s="1" t="s">
        <v>3008</v>
      </c>
      <c r="Y17" s="1" t="s">
        <v>3110</v>
      </c>
      <c r="Z17" s="1" t="s">
        <v>3110</v>
      </c>
      <c r="AA17" s="1" t="s">
        <v>3110</v>
      </c>
      <c r="AB17" s="1" t="s">
        <v>3110</v>
      </c>
      <c r="AC17" s="6">
        <v>3700</v>
      </c>
      <c r="AD17" s="1" t="s">
        <v>3110</v>
      </c>
      <c r="AE17" s="1" t="s">
        <v>3110</v>
      </c>
      <c r="AF17" s="1" t="s">
        <v>3110</v>
      </c>
      <c r="AG17" s="1" t="s">
        <v>3110</v>
      </c>
      <c r="AH17" s="1" t="s">
        <v>5</v>
      </c>
      <c r="AI17" s="1" t="s">
        <v>6</v>
      </c>
      <c r="AJ17" s="1" t="s">
        <v>73</v>
      </c>
      <c r="AK17" s="1" t="s">
        <v>73</v>
      </c>
      <c r="AL17" s="1" t="s">
        <v>54</v>
      </c>
      <c r="AM17" s="1" t="s">
        <v>61</v>
      </c>
      <c r="AN17" s="30" t="e">
        <f t="shared" si="1"/>
        <v>#REF!</v>
      </c>
      <c r="AO17" s="1" t="s">
        <v>3008</v>
      </c>
      <c r="AP17" s="1" t="s">
        <v>3110</v>
      </c>
      <c r="AQ17" s="1">
        <v>4911</v>
      </c>
      <c r="AR17" s="1"/>
    </row>
  </sheetData>
  <conditionalFormatting sqref="C2:C17">
    <cfRule type="duplicateValues" dxfId="1" priority="1"/>
    <cfRule type="duplicateValues" dxfId="0" priority="2"/>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2F6D-D699-4937-99D0-9A836092089F}">
  <sheetPr codeName="Sheet4"/>
  <dimension ref="A1:AR12"/>
  <sheetViews>
    <sheetView workbookViewId="0">
      <pane xSplit="4" ySplit="1" topLeftCell="E2" activePane="bottomRight" state="frozen"/>
      <selection pane="topRight" activeCell="E1" sqref="E1"/>
      <selection pane="bottomLeft" activeCell="A2" sqref="A2"/>
      <selection pane="bottomRight" activeCell="G1" sqref="G1:I1048576"/>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12" si="0">Effectivity_Date</f>
        <v>#REF!</v>
      </c>
      <c r="C2" s="52">
        <v>900.00409999999999</v>
      </c>
      <c r="D2" s="7" t="s">
        <v>3486</v>
      </c>
      <c r="E2" s="10" t="s">
        <v>53</v>
      </c>
      <c r="F2" s="31">
        <v>640</v>
      </c>
      <c r="G2" s="7" t="s">
        <v>3485</v>
      </c>
      <c r="H2" s="7"/>
      <c r="I2" s="7" t="s">
        <v>3110</v>
      </c>
      <c r="J2" s="7" t="s">
        <v>3110</v>
      </c>
      <c r="K2" s="7" t="s">
        <v>3110</v>
      </c>
      <c r="L2" s="7" t="s">
        <v>3110</v>
      </c>
      <c r="M2" s="1" t="s">
        <v>3110</v>
      </c>
      <c r="N2" s="7" t="s">
        <v>1</v>
      </c>
      <c r="O2" s="34" t="s">
        <v>3110</v>
      </c>
      <c r="P2" s="1" t="s">
        <v>3110</v>
      </c>
      <c r="Q2" s="7" t="s">
        <v>3110</v>
      </c>
      <c r="R2" s="7" t="s">
        <v>3486</v>
      </c>
      <c r="S2" s="7" t="s">
        <v>3487</v>
      </c>
      <c r="T2" s="7" t="s">
        <v>377</v>
      </c>
      <c r="U2" s="7" t="s">
        <v>3137</v>
      </c>
      <c r="V2" s="7" t="s">
        <v>73</v>
      </c>
      <c r="W2" s="7" t="s">
        <v>4</v>
      </c>
      <c r="X2" s="7" t="s">
        <v>3274</v>
      </c>
      <c r="Y2" s="7" t="s">
        <v>3110</v>
      </c>
      <c r="Z2" s="7" t="s">
        <v>3110</v>
      </c>
      <c r="AA2" s="7" t="s">
        <v>3110</v>
      </c>
      <c r="AB2" s="1" t="s">
        <v>3110</v>
      </c>
      <c r="AC2" s="8">
        <v>480</v>
      </c>
      <c r="AD2" s="7" t="s">
        <v>3110</v>
      </c>
      <c r="AE2" s="7" t="s">
        <v>3110</v>
      </c>
      <c r="AF2" s="7" t="s">
        <v>3110</v>
      </c>
      <c r="AG2" s="7" t="s">
        <v>3110</v>
      </c>
      <c r="AH2" s="7" t="s">
        <v>5</v>
      </c>
      <c r="AI2" s="7" t="s">
        <v>6</v>
      </c>
      <c r="AJ2" s="7" t="s">
        <v>73</v>
      </c>
      <c r="AK2" s="1" t="s">
        <v>73</v>
      </c>
      <c r="AL2" s="1" t="s">
        <v>73</v>
      </c>
      <c r="AM2" s="1" t="s">
        <v>3110</v>
      </c>
      <c r="AN2" s="30" t="s">
        <v>7</v>
      </c>
      <c r="AO2" s="7" t="s">
        <v>3274</v>
      </c>
      <c r="AP2" s="7" t="s">
        <v>3110</v>
      </c>
      <c r="AQ2" s="7">
        <v>4911</v>
      </c>
      <c r="AR2" s="1" t="s">
        <v>3540</v>
      </c>
    </row>
    <row r="3" spans="1:44" ht="42" customHeight="1" x14ac:dyDescent="0.3">
      <c r="A3" s="1" t="s">
        <v>0</v>
      </c>
      <c r="B3" s="5" t="e">
        <f t="shared" si="0"/>
        <v>#REF!</v>
      </c>
      <c r="C3" s="52" t="s">
        <v>3545</v>
      </c>
      <c r="D3" s="7" t="s">
        <v>3489</v>
      </c>
      <c r="E3" s="10" t="s">
        <v>53</v>
      </c>
      <c r="F3" s="31">
        <v>160</v>
      </c>
      <c r="G3" s="7" t="s">
        <v>3488</v>
      </c>
      <c r="H3" s="7"/>
      <c r="I3" s="7" t="s">
        <v>3110</v>
      </c>
      <c r="J3" s="7" t="s">
        <v>3110</v>
      </c>
      <c r="K3" s="7" t="s">
        <v>3110</v>
      </c>
      <c r="L3" s="7" t="s">
        <v>3110</v>
      </c>
      <c r="M3" s="1" t="s">
        <v>3110</v>
      </c>
      <c r="N3" s="7" t="s">
        <v>1</v>
      </c>
      <c r="O3" s="34" t="s">
        <v>3110</v>
      </c>
      <c r="P3" s="1" t="s">
        <v>3110</v>
      </c>
      <c r="Q3" s="7" t="s">
        <v>3110</v>
      </c>
      <c r="R3" s="7" t="s">
        <v>3489</v>
      </c>
      <c r="S3" s="7" t="s">
        <v>3490</v>
      </c>
      <c r="T3" s="7" t="s">
        <v>377</v>
      </c>
      <c r="U3" s="7" t="s">
        <v>3137</v>
      </c>
      <c r="V3" s="7" t="s">
        <v>73</v>
      </c>
      <c r="W3" s="7" t="s">
        <v>4</v>
      </c>
      <c r="X3" s="7" t="s">
        <v>3274</v>
      </c>
      <c r="Y3" s="7" t="s">
        <v>3110</v>
      </c>
      <c r="Z3" s="7" t="s">
        <v>3110</v>
      </c>
      <c r="AA3" s="7" t="s">
        <v>3110</v>
      </c>
      <c r="AB3" s="1" t="s">
        <v>3110</v>
      </c>
      <c r="AC3" s="8">
        <v>120</v>
      </c>
      <c r="AD3" s="7" t="s">
        <v>3110</v>
      </c>
      <c r="AE3" s="7" t="s">
        <v>3110</v>
      </c>
      <c r="AF3" s="7" t="s">
        <v>3110</v>
      </c>
      <c r="AG3" s="7" t="s">
        <v>3110</v>
      </c>
      <c r="AH3" s="7" t="s">
        <v>5</v>
      </c>
      <c r="AI3" s="7" t="s">
        <v>6</v>
      </c>
      <c r="AJ3" s="7" t="s">
        <v>73</v>
      </c>
      <c r="AK3" s="1" t="s">
        <v>73</v>
      </c>
      <c r="AL3" s="1" t="s">
        <v>73</v>
      </c>
      <c r="AM3" s="1" t="s">
        <v>3110</v>
      </c>
      <c r="AN3" s="30" t="s">
        <v>7</v>
      </c>
      <c r="AO3" s="7" t="s">
        <v>3274</v>
      </c>
      <c r="AP3" s="7" t="s">
        <v>3110</v>
      </c>
      <c r="AQ3" s="7">
        <v>4911</v>
      </c>
      <c r="AR3" s="1" t="s">
        <v>3541</v>
      </c>
    </row>
    <row r="4" spans="1:44" ht="42" customHeight="1" x14ac:dyDescent="0.3">
      <c r="A4" s="1" t="s">
        <v>0</v>
      </c>
      <c r="B4" s="5" t="e">
        <f t="shared" si="0"/>
        <v>#REF!</v>
      </c>
      <c r="C4" s="52">
        <v>900.00390000000004</v>
      </c>
      <c r="D4" s="7" t="s">
        <v>3492</v>
      </c>
      <c r="E4" s="10" t="s">
        <v>53</v>
      </c>
      <c r="F4" s="31">
        <v>80</v>
      </c>
      <c r="G4" s="7" t="s">
        <v>3491</v>
      </c>
      <c r="H4" s="7"/>
      <c r="I4" s="7" t="s">
        <v>3110</v>
      </c>
      <c r="J4" s="7" t="s">
        <v>3110</v>
      </c>
      <c r="K4" s="7" t="s">
        <v>3110</v>
      </c>
      <c r="L4" s="7" t="s">
        <v>3110</v>
      </c>
      <c r="M4" s="1" t="s">
        <v>3110</v>
      </c>
      <c r="N4" s="7" t="s">
        <v>1</v>
      </c>
      <c r="O4" s="34" t="s">
        <v>3110</v>
      </c>
      <c r="P4" s="1" t="s">
        <v>3110</v>
      </c>
      <c r="Q4" s="7" t="s">
        <v>3110</v>
      </c>
      <c r="R4" s="7" t="s">
        <v>3492</v>
      </c>
      <c r="S4" s="7" t="s">
        <v>3493</v>
      </c>
      <c r="T4" s="7" t="s">
        <v>377</v>
      </c>
      <c r="U4" s="7" t="s">
        <v>3137</v>
      </c>
      <c r="V4" s="7" t="s">
        <v>73</v>
      </c>
      <c r="W4" s="7" t="s">
        <v>4</v>
      </c>
      <c r="X4" s="7" t="s">
        <v>3274</v>
      </c>
      <c r="Y4" s="7" t="s">
        <v>3110</v>
      </c>
      <c r="Z4" s="7" t="s">
        <v>3110</v>
      </c>
      <c r="AA4" s="7" t="s">
        <v>3110</v>
      </c>
      <c r="AB4" s="1" t="s">
        <v>3110</v>
      </c>
      <c r="AC4" s="8">
        <v>60</v>
      </c>
      <c r="AD4" s="7" t="s">
        <v>3110</v>
      </c>
      <c r="AE4" s="7" t="s">
        <v>3110</v>
      </c>
      <c r="AF4" s="7" t="s">
        <v>3110</v>
      </c>
      <c r="AG4" s="7" t="s">
        <v>3110</v>
      </c>
      <c r="AH4" s="7" t="s">
        <v>5</v>
      </c>
      <c r="AI4" s="7" t="s">
        <v>6</v>
      </c>
      <c r="AJ4" s="7" t="s">
        <v>73</v>
      </c>
      <c r="AK4" s="1" t="s">
        <v>73</v>
      </c>
      <c r="AL4" s="1" t="s">
        <v>73</v>
      </c>
      <c r="AM4" s="1" t="s">
        <v>3110</v>
      </c>
      <c r="AN4" s="30" t="s">
        <v>7</v>
      </c>
      <c r="AO4" s="7" t="s">
        <v>3274</v>
      </c>
      <c r="AP4" s="7" t="s">
        <v>3110</v>
      </c>
      <c r="AQ4" s="7">
        <v>4911</v>
      </c>
      <c r="AR4" s="10" t="s">
        <v>3542</v>
      </c>
    </row>
    <row r="5" spans="1:44" ht="42" customHeight="1" x14ac:dyDescent="0.3">
      <c r="A5" s="1" t="e">
        <f>Company</f>
        <v>#REF!</v>
      </c>
      <c r="B5" s="5" t="e">
        <f t="shared" si="0"/>
        <v>#REF!</v>
      </c>
      <c r="C5" s="52" t="s">
        <v>3546</v>
      </c>
      <c r="D5" s="7" t="s">
        <v>3272</v>
      </c>
      <c r="E5" s="10" t="s">
        <v>53</v>
      </c>
      <c r="F5" s="67">
        <v>80</v>
      </c>
      <c r="G5" s="7" t="s">
        <v>3271</v>
      </c>
      <c r="H5" s="7"/>
      <c r="I5" s="7" t="s">
        <v>3110</v>
      </c>
      <c r="J5" s="7" t="s">
        <v>3110</v>
      </c>
      <c r="K5" s="7" t="s">
        <v>3110</v>
      </c>
      <c r="L5" s="7" t="s">
        <v>3110</v>
      </c>
      <c r="M5" s="1" t="s">
        <v>3110</v>
      </c>
      <c r="N5" s="7" t="s">
        <v>1</v>
      </c>
      <c r="O5" s="34"/>
      <c r="P5" s="1" t="s">
        <v>3110</v>
      </c>
      <c r="Q5" s="7" t="s">
        <v>3110</v>
      </c>
      <c r="R5" s="7" t="s">
        <v>3272</v>
      </c>
      <c r="S5" s="7" t="s">
        <v>3273</v>
      </c>
      <c r="T5" s="7" t="s">
        <v>377</v>
      </c>
      <c r="U5" s="7" t="s">
        <v>73</v>
      </c>
      <c r="V5" s="7" t="s">
        <v>73</v>
      </c>
      <c r="W5" s="7" t="s">
        <v>4</v>
      </c>
      <c r="X5" s="7" t="s">
        <v>3274</v>
      </c>
      <c r="Y5" s="7" t="s">
        <v>3110</v>
      </c>
      <c r="Z5" s="7" t="s">
        <v>3110</v>
      </c>
      <c r="AA5" s="7" t="s">
        <v>3110</v>
      </c>
      <c r="AB5" s="1" t="s">
        <v>3110</v>
      </c>
      <c r="AC5" s="8">
        <v>60</v>
      </c>
      <c r="AD5" s="7" t="s">
        <v>3110</v>
      </c>
      <c r="AE5" s="7" t="s">
        <v>3110</v>
      </c>
      <c r="AF5" s="7" t="s">
        <v>3110</v>
      </c>
      <c r="AG5" s="7" t="s">
        <v>3110</v>
      </c>
      <c r="AH5" s="7" t="s">
        <v>5</v>
      </c>
      <c r="AI5" s="7" t="s">
        <v>6</v>
      </c>
      <c r="AJ5" s="7" t="s">
        <v>73</v>
      </c>
      <c r="AK5" s="1" t="s">
        <v>73</v>
      </c>
      <c r="AL5" s="1" t="s">
        <v>3137</v>
      </c>
      <c r="AM5" s="1" t="s">
        <v>3110</v>
      </c>
      <c r="AN5" s="30" t="s">
        <v>7</v>
      </c>
      <c r="AO5" s="7" t="s">
        <v>3274</v>
      </c>
      <c r="AP5" s="7" t="s">
        <v>3110</v>
      </c>
      <c r="AQ5" s="7">
        <v>4911</v>
      </c>
      <c r="AR5" s="10"/>
    </row>
    <row r="6" spans="1:44" ht="42" customHeight="1" x14ac:dyDescent="0.3">
      <c r="A6" s="1" t="e">
        <f>Company</f>
        <v>#REF!</v>
      </c>
      <c r="B6" s="5" t="e">
        <f t="shared" si="0"/>
        <v>#REF!</v>
      </c>
      <c r="C6" s="69" t="s">
        <v>3547</v>
      </c>
      <c r="D6" s="12" t="s">
        <v>3276</v>
      </c>
      <c r="E6" s="14" t="s">
        <v>53</v>
      </c>
      <c r="F6" s="67">
        <v>160</v>
      </c>
      <c r="G6" s="12" t="s">
        <v>3275</v>
      </c>
      <c r="H6" s="12"/>
      <c r="I6" s="12" t="s">
        <v>3110</v>
      </c>
      <c r="J6" s="12" t="s">
        <v>3110</v>
      </c>
      <c r="K6" s="12" t="s">
        <v>3110</v>
      </c>
      <c r="L6" s="12" t="s">
        <v>3110</v>
      </c>
      <c r="M6" s="1" t="s">
        <v>3110</v>
      </c>
      <c r="N6" s="7" t="s">
        <v>1</v>
      </c>
      <c r="O6" s="35"/>
      <c r="P6" s="1" t="s">
        <v>3110</v>
      </c>
      <c r="Q6" s="12" t="s">
        <v>3110</v>
      </c>
      <c r="R6" s="7" t="s">
        <v>3276</v>
      </c>
      <c r="S6" s="12" t="s">
        <v>3277</v>
      </c>
      <c r="T6" s="12" t="s">
        <v>377</v>
      </c>
      <c r="U6" s="12" t="s">
        <v>73</v>
      </c>
      <c r="V6" s="7" t="s">
        <v>73</v>
      </c>
      <c r="W6" s="7" t="s">
        <v>4</v>
      </c>
      <c r="X6" s="7" t="s">
        <v>3274</v>
      </c>
      <c r="Y6" s="12" t="s">
        <v>3110</v>
      </c>
      <c r="Z6" s="12" t="s">
        <v>3110</v>
      </c>
      <c r="AA6" s="12" t="s">
        <v>3110</v>
      </c>
      <c r="AB6" s="1" t="s">
        <v>3110</v>
      </c>
      <c r="AC6" s="22">
        <v>120</v>
      </c>
      <c r="AD6" s="12" t="s">
        <v>3110</v>
      </c>
      <c r="AE6" s="12" t="s">
        <v>3110</v>
      </c>
      <c r="AF6" s="12" t="s">
        <v>3110</v>
      </c>
      <c r="AG6" s="12" t="s">
        <v>3110</v>
      </c>
      <c r="AH6" s="7" t="s">
        <v>5</v>
      </c>
      <c r="AI6" s="7" t="s">
        <v>6</v>
      </c>
      <c r="AJ6" s="7" t="s">
        <v>73</v>
      </c>
      <c r="AK6" s="1" t="s">
        <v>73</v>
      </c>
      <c r="AL6" s="1" t="s">
        <v>3137</v>
      </c>
      <c r="AM6" s="1" t="s">
        <v>3110</v>
      </c>
      <c r="AN6" s="30" t="s">
        <v>7</v>
      </c>
      <c r="AO6" s="7" t="s">
        <v>3274</v>
      </c>
      <c r="AP6" s="12" t="s">
        <v>3110</v>
      </c>
      <c r="AQ6" s="7">
        <v>4911</v>
      </c>
      <c r="AR6" s="14"/>
    </row>
    <row r="7" spans="1:44" ht="42" customHeight="1" x14ac:dyDescent="0.3">
      <c r="A7" s="1" t="s">
        <v>0</v>
      </c>
      <c r="B7" s="5" t="e">
        <f t="shared" si="0"/>
        <v>#REF!</v>
      </c>
      <c r="C7" s="2">
        <v>900.00360000000001</v>
      </c>
      <c r="D7" s="1" t="s">
        <v>3495</v>
      </c>
      <c r="E7" s="14" t="s">
        <v>53</v>
      </c>
      <c r="F7" s="31">
        <v>80</v>
      </c>
      <c r="G7" s="1" t="s">
        <v>3494</v>
      </c>
      <c r="H7" s="1"/>
      <c r="I7" s="1" t="s">
        <v>3110</v>
      </c>
      <c r="J7" s="1" t="s">
        <v>3110</v>
      </c>
      <c r="K7" s="1" t="s">
        <v>3110</v>
      </c>
      <c r="L7" s="1" t="s">
        <v>3110</v>
      </c>
      <c r="M7" s="1" t="s">
        <v>3110</v>
      </c>
      <c r="N7" s="7" t="s">
        <v>1</v>
      </c>
      <c r="O7" s="35" t="s">
        <v>3110</v>
      </c>
      <c r="P7" s="1" t="s">
        <v>3110</v>
      </c>
      <c r="Q7" s="1" t="s">
        <v>3110</v>
      </c>
      <c r="R7" s="7" t="s">
        <v>3495</v>
      </c>
      <c r="S7" s="1" t="s">
        <v>3496</v>
      </c>
      <c r="T7" s="1" t="s">
        <v>377</v>
      </c>
      <c r="U7" s="7" t="s">
        <v>73</v>
      </c>
      <c r="V7" s="7" t="s">
        <v>73</v>
      </c>
      <c r="W7" s="7" t="s">
        <v>4</v>
      </c>
      <c r="X7" s="7" t="s">
        <v>3274</v>
      </c>
      <c r="Y7" s="1" t="s">
        <v>3110</v>
      </c>
      <c r="Z7" s="1" t="s">
        <v>3110</v>
      </c>
      <c r="AA7" s="1" t="s">
        <v>3110</v>
      </c>
      <c r="AB7" s="1" t="s">
        <v>3110</v>
      </c>
      <c r="AC7" s="6">
        <v>60</v>
      </c>
      <c r="AD7" s="1" t="s">
        <v>3110</v>
      </c>
      <c r="AE7" s="1" t="s">
        <v>3110</v>
      </c>
      <c r="AF7" s="1" t="s">
        <v>3110</v>
      </c>
      <c r="AG7" s="1" t="s">
        <v>3110</v>
      </c>
      <c r="AH7" s="7" t="s">
        <v>5</v>
      </c>
      <c r="AI7" s="7" t="s">
        <v>6</v>
      </c>
      <c r="AJ7" s="7" t="s">
        <v>73</v>
      </c>
      <c r="AK7" s="1" t="s">
        <v>73</v>
      </c>
      <c r="AL7" s="1" t="s">
        <v>73</v>
      </c>
      <c r="AM7" s="1" t="s">
        <v>3110</v>
      </c>
      <c r="AN7" s="30" t="s">
        <v>7</v>
      </c>
      <c r="AO7" s="7" t="s">
        <v>3274</v>
      </c>
      <c r="AP7" s="12" t="s">
        <v>3110</v>
      </c>
      <c r="AQ7" s="7">
        <v>4911</v>
      </c>
      <c r="AR7" s="1"/>
    </row>
    <row r="8" spans="1:44" ht="42" customHeight="1" x14ac:dyDescent="0.3">
      <c r="A8" s="1" t="e">
        <f>Company</f>
        <v>#REF!</v>
      </c>
      <c r="B8" s="5" t="e">
        <f t="shared" si="0"/>
        <v>#REF!</v>
      </c>
      <c r="C8" s="33" t="s">
        <v>3548</v>
      </c>
      <c r="D8" s="1" t="s">
        <v>3460</v>
      </c>
      <c r="E8" s="14" t="s">
        <v>53</v>
      </c>
      <c r="F8" s="67">
        <v>228</v>
      </c>
      <c r="G8" s="1" t="s">
        <v>3459</v>
      </c>
      <c r="H8" s="1"/>
      <c r="I8" s="1" t="s">
        <v>3110</v>
      </c>
      <c r="J8" s="1" t="s">
        <v>3110</v>
      </c>
      <c r="K8" s="1" t="s">
        <v>3110</v>
      </c>
      <c r="L8" s="1" t="s">
        <v>3110</v>
      </c>
      <c r="M8" s="1" t="s">
        <v>3110</v>
      </c>
      <c r="N8" s="7" t="s">
        <v>1</v>
      </c>
      <c r="O8" s="13" t="s">
        <v>3110</v>
      </c>
      <c r="P8" s="1" t="s">
        <v>3110</v>
      </c>
      <c r="Q8" s="1" t="s">
        <v>3110</v>
      </c>
      <c r="R8" s="7" t="s">
        <v>3460</v>
      </c>
      <c r="S8" s="1" t="s">
        <v>3461</v>
      </c>
      <c r="T8" s="1" t="s">
        <v>377</v>
      </c>
      <c r="U8" s="7" t="s">
        <v>73</v>
      </c>
      <c r="V8" s="7" t="s">
        <v>73</v>
      </c>
      <c r="W8" s="7" t="s">
        <v>4</v>
      </c>
      <c r="X8" s="7" t="s">
        <v>3274</v>
      </c>
      <c r="Y8" s="1" t="s">
        <v>3110</v>
      </c>
      <c r="Z8" s="1" t="s">
        <v>3110</v>
      </c>
      <c r="AA8" s="1" t="s">
        <v>3110</v>
      </c>
      <c r="AB8" s="1" t="s">
        <v>3110</v>
      </c>
      <c r="AC8" s="6">
        <v>171</v>
      </c>
      <c r="AD8" s="1" t="s">
        <v>3110</v>
      </c>
      <c r="AE8" s="1" t="s">
        <v>3110</v>
      </c>
      <c r="AF8" s="1" t="s">
        <v>3110</v>
      </c>
      <c r="AG8" s="1" t="s">
        <v>3110</v>
      </c>
      <c r="AH8" s="7" t="s">
        <v>5</v>
      </c>
      <c r="AI8" s="7" t="s">
        <v>6</v>
      </c>
      <c r="AJ8" s="7" t="s">
        <v>73</v>
      </c>
      <c r="AK8" s="1" t="s">
        <v>73</v>
      </c>
      <c r="AL8" s="1" t="s">
        <v>73</v>
      </c>
      <c r="AM8" s="1" t="s">
        <v>3110</v>
      </c>
      <c r="AN8" s="30" t="s">
        <v>7</v>
      </c>
      <c r="AO8" s="7" t="s">
        <v>3274</v>
      </c>
      <c r="AP8" s="12" t="s">
        <v>3110</v>
      </c>
      <c r="AQ8" s="7">
        <v>4911</v>
      </c>
      <c r="AR8" s="1" t="s">
        <v>3110</v>
      </c>
    </row>
    <row r="9" spans="1:44" ht="42" customHeight="1" x14ac:dyDescent="0.3">
      <c r="A9" s="1" t="e">
        <f>Company</f>
        <v>#REF!</v>
      </c>
      <c r="B9" s="5" t="e">
        <f t="shared" si="0"/>
        <v>#REF!</v>
      </c>
      <c r="C9" s="33" t="s">
        <v>3549</v>
      </c>
      <c r="D9" s="1" t="s">
        <v>3463</v>
      </c>
      <c r="E9" s="57" t="s">
        <v>53</v>
      </c>
      <c r="F9" s="67">
        <v>456</v>
      </c>
      <c r="G9" s="1" t="s">
        <v>3462</v>
      </c>
      <c r="H9" s="1"/>
      <c r="I9" s="1" t="s">
        <v>3110</v>
      </c>
      <c r="J9" s="1" t="s">
        <v>3110</v>
      </c>
      <c r="K9" s="1" t="s">
        <v>3110</v>
      </c>
      <c r="L9" s="1" t="s">
        <v>3110</v>
      </c>
      <c r="M9" s="1" t="s">
        <v>3110</v>
      </c>
      <c r="N9" s="1" t="s">
        <v>1</v>
      </c>
      <c r="O9" s="3" t="s">
        <v>3110</v>
      </c>
      <c r="P9" s="1" t="s">
        <v>3110</v>
      </c>
      <c r="Q9" s="1" t="s">
        <v>3110</v>
      </c>
      <c r="R9" s="1" t="s">
        <v>3463</v>
      </c>
      <c r="S9" s="1" t="s">
        <v>3464</v>
      </c>
      <c r="T9" s="1" t="s">
        <v>377</v>
      </c>
      <c r="U9" s="1" t="s">
        <v>73</v>
      </c>
      <c r="V9" s="1" t="s">
        <v>73</v>
      </c>
      <c r="W9" s="1" t="s">
        <v>4</v>
      </c>
      <c r="X9" s="1" t="s">
        <v>3274</v>
      </c>
      <c r="Y9" s="1" t="s">
        <v>3110</v>
      </c>
      <c r="Z9" s="1" t="s">
        <v>3110</v>
      </c>
      <c r="AA9" s="1" t="s">
        <v>3110</v>
      </c>
      <c r="AB9" s="1" t="s">
        <v>3110</v>
      </c>
      <c r="AC9" s="6">
        <v>342</v>
      </c>
      <c r="AD9" s="1" t="s">
        <v>3110</v>
      </c>
      <c r="AE9" s="1" t="s">
        <v>3110</v>
      </c>
      <c r="AF9" s="1" t="s">
        <v>3110</v>
      </c>
      <c r="AG9" s="1" t="s">
        <v>3110</v>
      </c>
      <c r="AH9" s="1" t="s">
        <v>5</v>
      </c>
      <c r="AI9" s="1" t="s">
        <v>6</v>
      </c>
      <c r="AJ9" s="1" t="s">
        <v>73</v>
      </c>
      <c r="AK9" s="1" t="s">
        <v>73</v>
      </c>
      <c r="AL9" s="1" t="s">
        <v>73</v>
      </c>
      <c r="AM9" s="1" t="s">
        <v>3110</v>
      </c>
      <c r="AN9" s="30" t="s">
        <v>7</v>
      </c>
      <c r="AO9" s="1" t="s">
        <v>3274</v>
      </c>
      <c r="AP9" s="1" t="s">
        <v>3110</v>
      </c>
      <c r="AQ9" s="1">
        <v>4911</v>
      </c>
      <c r="AR9" s="1" t="s">
        <v>3110</v>
      </c>
    </row>
    <row r="10" spans="1:44" ht="42" customHeight="1" x14ac:dyDescent="0.3">
      <c r="A10" s="1" t="e">
        <f>Company</f>
        <v>#REF!</v>
      </c>
      <c r="B10" s="5" t="e">
        <f t="shared" si="0"/>
        <v>#REF!</v>
      </c>
      <c r="C10" s="2" t="s">
        <v>3550</v>
      </c>
      <c r="D10" s="1" t="s">
        <v>3466</v>
      </c>
      <c r="E10" s="57" t="s">
        <v>53</v>
      </c>
      <c r="F10" s="67">
        <v>360</v>
      </c>
      <c r="G10" s="1" t="s">
        <v>3465</v>
      </c>
      <c r="H10" s="1"/>
      <c r="I10" s="1" t="s">
        <v>3110</v>
      </c>
      <c r="J10" s="1" t="s">
        <v>3110</v>
      </c>
      <c r="K10" s="1" t="s">
        <v>3110</v>
      </c>
      <c r="L10" s="1" t="s">
        <v>3110</v>
      </c>
      <c r="M10" s="1" t="s">
        <v>3110</v>
      </c>
      <c r="N10" s="1" t="s">
        <v>1</v>
      </c>
      <c r="O10" s="3" t="s">
        <v>3110</v>
      </c>
      <c r="P10" s="1" t="s">
        <v>3110</v>
      </c>
      <c r="Q10" s="1" t="s">
        <v>3110</v>
      </c>
      <c r="R10" s="1" t="s">
        <v>3466</v>
      </c>
      <c r="S10" s="1" t="s">
        <v>3467</v>
      </c>
      <c r="T10" s="1" t="s">
        <v>377</v>
      </c>
      <c r="U10" s="1" t="s">
        <v>73</v>
      </c>
      <c r="V10" s="1" t="s">
        <v>73</v>
      </c>
      <c r="W10" s="1" t="s">
        <v>4</v>
      </c>
      <c r="X10" s="1" t="s">
        <v>3274</v>
      </c>
      <c r="Y10" s="1" t="s">
        <v>3110</v>
      </c>
      <c r="Z10" s="1" t="s">
        <v>3110</v>
      </c>
      <c r="AA10" s="1" t="s">
        <v>3110</v>
      </c>
      <c r="AB10" s="1" t="s">
        <v>3110</v>
      </c>
      <c r="AC10" s="6">
        <v>270</v>
      </c>
      <c r="AD10" s="1" t="s">
        <v>3110</v>
      </c>
      <c r="AE10" s="1" t="s">
        <v>3110</v>
      </c>
      <c r="AF10" s="1" t="s">
        <v>3110</v>
      </c>
      <c r="AG10" s="1" t="s">
        <v>3110</v>
      </c>
      <c r="AH10" s="1" t="s">
        <v>5</v>
      </c>
      <c r="AI10" s="1" t="s">
        <v>6</v>
      </c>
      <c r="AJ10" s="1" t="s">
        <v>73</v>
      </c>
      <c r="AK10" s="1" t="s">
        <v>73</v>
      </c>
      <c r="AL10" s="1" t="s">
        <v>73</v>
      </c>
      <c r="AM10" s="1" t="s">
        <v>3110</v>
      </c>
      <c r="AN10" s="30" t="s">
        <v>7</v>
      </c>
      <c r="AO10" s="1" t="s">
        <v>3274</v>
      </c>
      <c r="AP10" s="1" t="s">
        <v>3110</v>
      </c>
      <c r="AQ10" s="1">
        <v>4911</v>
      </c>
      <c r="AR10" s="1" t="s">
        <v>3110</v>
      </c>
    </row>
    <row r="11" spans="1:44" ht="42" customHeight="1" x14ac:dyDescent="0.3">
      <c r="A11" s="1" t="e">
        <f>Company</f>
        <v>#REF!</v>
      </c>
      <c r="B11" s="5" t="e">
        <f t="shared" si="0"/>
        <v>#REF!</v>
      </c>
      <c r="C11" s="2" t="s">
        <v>3551</v>
      </c>
      <c r="D11" s="1" t="s">
        <v>3469</v>
      </c>
      <c r="E11" s="57" t="s">
        <v>53</v>
      </c>
      <c r="F11" s="67">
        <v>720</v>
      </c>
      <c r="G11" s="1" t="s">
        <v>3468</v>
      </c>
      <c r="H11" s="1"/>
      <c r="I11" s="1" t="s">
        <v>3110</v>
      </c>
      <c r="J11" s="1" t="s">
        <v>3110</v>
      </c>
      <c r="K11" s="1" t="s">
        <v>3110</v>
      </c>
      <c r="L11" s="1" t="s">
        <v>3110</v>
      </c>
      <c r="M11" s="1" t="s">
        <v>3110</v>
      </c>
      <c r="N11" s="1" t="s">
        <v>1</v>
      </c>
      <c r="O11" s="3" t="s">
        <v>3110</v>
      </c>
      <c r="P11" s="1" t="s">
        <v>3110</v>
      </c>
      <c r="Q11" s="1" t="s">
        <v>3110</v>
      </c>
      <c r="R11" s="1" t="s">
        <v>3469</v>
      </c>
      <c r="S11" s="1" t="s">
        <v>3470</v>
      </c>
      <c r="T11" s="1" t="s">
        <v>377</v>
      </c>
      <c r="U11" s="1" t="s">
        <v>73</v>
      </c>
      <c r="V11" s="1" t="s">
        <v>73</v>
      </c>
      <c r="W11" s="1" t="s">
        <v>4</v>
      </c>
      <c r="X11" s="1" t="s">
        <v>3274</v>
      </c>
      <c r="Y11" s="1" t="s">
        <v>3110</v>
      </c>
      <c r="Z11" s="1" t="s">
        <v>3110</v>
      </c>
      <c r="AA11" s="1" t="s">
        <v>3110</v>
      </c>
      <c r="AB11" s="1" t="s">
        <v>3110</v>
      </c>
      <c r="AC11" s="6">
        <v>540</v>
      </c>
      <c r="AD11" s="1" t="s">
        <v>3110</v>
      </c>
      <c r="AE11" s="1" t="s">
        <v>3110</v>
      </c>
      <c r="AF11" s="1" t="s">
        <v>3110</v>
      </c>
      <c r="AG11" s="1" t="s">
        <v>3110</v>
      </c>
      <c r="AH11" s="1" t="s">
        <v>5</v>
      </c>
      <c r="AI11" s="1" t="s">
        <v>6</v>
      </c>
      <c r="AJ11" s="1" t="s">
        <v>73</v>
      </c>
      <c r="AK11" s="1" t="s">
        <v>73</v>
      </c>
      <c r="AL11" s="1" t="s">
        <v>73</v>
      </c>
      <c r="AM11" s="1" t="s">
        <v>3110</v>
      </c>
      <c r="AN11" s="30" t="s">
        <v>7</v>
      </c>
      <c r="AO11" s="1" t="s">
        <v>3274</v>
      </c>
      <c r="AP11" s="1" t="s">
        <v>3110</v>
      </c>
      <c r="AQ11" s="1">
        <v>4911</v>
      </c>
      <c r="AR11" s="1" t="s">
        <v>3110</v>
      </c>
    </row>
    <row r="12" spans="1:44" ht="42" customHeight="1" x14ac:dyDescent="0.3">
      <c r="A12" s="1" t="e">
        <f>Company</f>
        <v>#REF!</v>
      </c>
      <c r="B12" s="5" t="e">
        <f t="shared" si="0"/>
        <v>#REF!</v>
      </c>
      <c r="C12" s="2" t="s">
        <v>4618</v>
      </c>
      <c r="D12" s="1" t="s">
        <v>3455</v>
      </c>
      <c r="E12" s="57" t="s">
        <v>53</v>
      </c>
      <c r="F12" s="67">
        <v>5000</v>
      </c>
      <c r="G12" s="1" t="s">
        <v>3454</v>
      </c>
      <c r="H12" s="1"/>
      <c r="I12" s="1" t="s">
        <v>3110</v>
      </c>
      <c r="J12" s="1" t="s">
        <v>3110</v>
      </c>
      <c r="K12" s="1" t="s">
        <v>3110</v>
      </c>
      <c r="L12" s="1" t="s">
        <v>3110</v>
      </c>
      <c r="M12" s="1" t="s">
        <v>3110</v>
      </c>
      <c r="N12" s="1" t="s">
        <v>1</v>
      </c>
      <c r="O12" s="4" t="s">
        <v>3110</v>
      </c>
      <c r="P12" s="1" t="s">
        <v>2</v>
      </c>
      <c r="Q12" s="1" t="s">
        <v>3110</v>
      </c>
      <c r="R12" s="1" t="s">
        <v>3455</v>
      </c>
      <c r="S12" s="1" t="s">
        <v>3456</v>
      </c>
      <c r="T12" s="1" t="s">
        <v>3457</v>
      </c>
      <c r="U12" s="1" t="s">
        <v>54</v>
      </c>
      <c r="V12" s="1" t="s">
        <v>73</v>
      </c>
      <c r="W12" s="1" t="s">
        <v>4</v>
      </c>
      <c r="X12" s="1" t="s">
        <v>3274</v>
      </c>
      <c r="Y12" s="1" t="s">
        <v>3110</v>
      </c>
      <c r="Z12" s="1" t="s">
        <v>3110</v>
      </c>
      <c r="AA12" s="1" t="s">
        <v>3458</v>
      </c>
      <c r="AB12" s="1" t="s">
        <v>3110</v>
      </c>
      <c r="AC12" s="6">
        <v>5000</v>
      </c>
      <c r="AD12" s="1" t="s">
        <v>3110</v>
      </c>
      <c r="AE12" s="1" t="s">
        <v>3110</v>
      </c>
      <c r="AF12" s="1" t="s">
        <v>3110</v>
      </c>
      <c r="AG12" s="1" t="s">
        <v>3110</v>
      </c>
      <c r="AH12" s="1" t="s">
        <v>5</v>
      </c>
      <c r="AI12" s="1" t="s">
        <v>6</v>
      </c>
      <c r="AJ12" s="1" t="s">
        <v>73</v>
      </c>
      <c r="AK12" s="1" t="s">
        <v>73</v>
      </c>
      <c r="AL12" s="1" t="s">
        <v>54</v>
      </c>
      <c r="AM12" s="1" t="s">
        <v>151</v>
      </c>
      <c r="AN12" s="30" t="s">
        <v>7</v>
      </c>
      <c r="AO12" s="1" t="s">
        <v>3274</v>
      </c>
      <c r="AP12" s="1" t="s">
        <v>3110</v>
      </c>
      <c r="AQ12" s="1">
        <v>4911</v>
      </c>
      <c r="AR12" s="1" t="s">
        <v>3539</v>
      </c>
    </row>
  </sheetData>
  <conditionalFormatting sqref="C2:C12">
    <cfRule type="duplicateValues" dxfId="44" priority="52"/>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A4855-A179-422D-945D-4E1D485F85A0}">
  <sheetPr codeName="Sheet5"/>
  <dimension ref="A1:AR109"/>
  <sheetViews>
    <sheetView zoomScaleNormal="100" workbookViewId="0">
      <pane xSplit="4" ySplit="1" topLeftCell="E99" activePane="bottomRight" state="frozen"/>
      <selection pane="topRight" activeCell="E1" sqref="E1"/>
      <selection pane="bottomLeft" activeCell="A2" sqref="A2"/>
      <selection pane="bottomRight" activeCell="P109" sqref="P109"/>
    </sheetView>
  </sheetViews>
  <sheetFormatPr defaultColWidth="8.88671875" defaultRowHeight="15.6" x14ac:dyDescent="0.3"/>
  <cols>
    <col min="1" max="1" width="17.5546875" style="17" customWidth="1"/>
    <col min="2" max="2" width="19.5546875" style="17" customWidth="1"/>
    <col min="3" max="3" width="15.5546875" style="18" customWidth="1"/>
    <col min="4" max="4" width="29.5546875" style="17" customWidth="1"/>
    <col min="5" max="5" width="11.109375" style="17" customWidth="1"/>
    <col min="6" max="6" width="14" style="17" customWidth="1"/>
    <col min="7" max="7" width="15.6640625" style="17" customWidth="1"/>
    <col min="8" max="14" width="11.33203125" style="17" bestFit="1" customWidth="1"/>
    <col min="15" max="15" width="14" style="29" bestFit="1" customWidth="1"/>
    <col min="16" max="16" width="14.109375" style="17" customWidth="1"/>
    <col min="17" max="17" width="11.44140625" style="17" bestFit="1" customWidth="1"/>
    <col min="18" max="18" width="20.109375" style="17" customWidth="1"/>
    <col min="19" max="19" width="56.33203125" style="17" customWidth="1"/>
    <col min="20" max="20" width="34.44140625" style="17" customWidth="1"/>
    <col min="21" max="21" width="10.5546875" style="17" customWidth="1"/>
    <col min="22" max="22" width="14" style="17" customWidth="1"/>
    <col min="23" max="23" width="10.5546875" style="17" customWidth="1"/>
    <col min="24" max="24" width="17" style="17" customWidth="1"/>
    <col min="25" max="25" width="19" style="17" customWidth="1"/>
    <col min="26" max="26" width="20" style="17" customWidth="1"/>
    <col min="27" max="27" width="23.44140625" style="17" customWidth="1"/>
    <col min="28" max="28" width="22.33203125" style="17" bestFit="1" customWidth="1"/>
    <col min="29" max="29" width="19.88671875" style="17" customWidth="1"/>
    <col min="30" max="30" width="10" style="17" customWidth="1"/>
    <col min="31" max="31" width="9.44140625" style="17" customWidth="1"/>
    <col min="32" max="32" width="14.5546875" style="17" customWidth="1"/>
    <col min="33" max="33" width="10.5546875" style="17" customWidth="1"/>
    <col min="34" max="34" width="16" style="17" bestFit="1" customWidth="1"/>
    <col min="35" max="35" width="15.33203125" style="17" customWidth="1"/>
    <col min="36" max="36" width="12" style="17" customWidth="1"/>
    <col min="37" max="37" width="16.5546875" style="17" customWidth="1"/>
    <col min="38" max="38" width="22.88671875" style="17" customWidth="1"/>
    <col min="39" max="39" width="18" style="17" bestFit="1" customWidth="1"/>
    <col min="40" max="40" width="21" style="17" customWidth="1"/>
    <col min="41" max="42" width="15.33203125" style="17" customWidth="1"/>
    <col min="43" max="43" width="20.44140625" style="17" customWidth="1"/>
    <col min="44" max="44" width="69" style="17" customWidth="1"/>
    <col min="45" max="16384" width="8.88671875" style="17"/>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s="1" customFormat="1" ht="42" customHeight="1" x14ac:dyDescent="0.3">
      <c r="A2" s="1" t="e">
        <f>Company</f>
        <v>#REF!</v>
      </c>
      <c r="B2" s="5" t="e">
        <f t="shared" ref="B2:B31" si="0">Effectivity_Date</f>
        <v>#REF!</v>
      </c>
      <c r="C2" s="43" t="s">
        <v>3554</v>
      </c>
      <c r="D2" s="40" t="s">
        <v>101</v>
      </c>
      <c r="E2" s="1" t="s">
        <v>53</v>
      </c>
      <c r="F2" s="6">
        <v>32</v>
      </c>
      <c r="G2" s="1" t="s">
        <v>100</v>
      </c>
      <c r="M2" s="1" t="s">
        <v>73</v>
      </c>
      <c r="N2" s="1" t="s">
        <v>1</v>
      </c>
      <c r="O2" s="3">
        <v>0.226796</v>
      </c>
      <c r="P2" s="1" t="e">
        <f>WeightUOM</f>
        <v>#REF!</v>
      </c>
      <c r="R2" s="1" t="str">
        <f>Table1367[[#This Row],[Short Description]]</f>
        <v>AE-BB-B</v>
      </c>
      <c r="S2" s="1" t="s">
        <v>102</v>
      </c>
      <c r="T2" s="1" t="s">
        <v>103</v>
      </c>
      <c r="U2" s="1" t="s">
        <v>3</v>
      </c>
      <c r="V2" s="1" t="e">
        <f>NotForSale</f>
        <v>#REF!</v>
      </c>
      <c r="W2" s="1" t="e">
        <f>ItemStatus</f>
        <v>#REF!</v>
      </c>
      <c r="X2" s="1" t="s">
        <v>104</v>
      </c>
      <c r="AC2" s="6">
        <f>Table1367[[#This Row],[US MSRP]]</f>
        <v>32</v>
      </c>
      <c r="AH2" s="1" t="e">
        <f>FOB</f>
        <v>#REF!</v>
      </c>
      <c r="AI2" s="1" t="e">
        <f>Freight</f>
        <v>#REF!</v>
      </c>
      <c r="AJ2" s="1" t="e">
        <f>DropShip</f>
        <v>#REF!</v>
      </c>
      <c r="AK2" s="1" t="e">
        <f>EnergyStar</f>
        <v>#REF!</v>
      </c>
      <c r="AL2" s="1" t="s">
        <v>73</v>
      </c>
      <c r="AM2" s="1" t="s">
        <v>76</v>
      </c>
      <c r="AN2" s="11" t="e">
        <f t="shared" ref="AN2:AN11" si="1">URL</f>
        <v>#REF!</v>
      </c>
      <c r="AO2" s="1" t="str">
        <f>Table1367[[#This Row],[Manufacturer''s Category]]</f>
        <v>Cambridge</v>
      </c>
      <c r="AQ2" s="1" t="e">
        <f>InfoComm_Number</f>
        <v>#REF!</v>
      </c>
    </row>
    <row r="3" spans="1:44" s="1" customFormat="1" ht="42" customHeight="1" x14ac:dyDescent="0.3">
      <c r="A3" s="1" t="e">
        <f>Company</f>
        <v>#REF!</v>
      </c>
      <c r="B3" s="5" t="e">
        <f t="shared" si="0"/>
        <v>#REF!</v>
      </c>
      <c r="C3" s="43" t="s">
        <v>3555</v>
      </c>
      <c r="D3" s="40" t="s">
        <v>106</v>
      </c>
      <c r="E3" s="1" t="s">
        <v>53</v>
      </c>
      <c r="F3" s="6">
        <v>32</v>
      </c>
      <c r="G3" s="1" t="s">
        <v>105</v>
      </c>
      <c r="M3" s="1" t="s">
        <v>73</v>
      </c>
      <c r="N3" s="1" t="s">
        <v>1</v>
      </c>
      <c r="O3" s="3">
        <v>0.226796</v>
      </c>
      <c r="P3" s="1" t="e">
        <f>WeightUOM</f>
        <v>#REF!</v>
      </c>
      <c r="R3" s="1" t="str">
        <f>Table1367[[#This Row],[Short Description]]</f>
        <v>AE-BB-W</v>
      </c>
      <c r="S3" s="1" t="s">
        <v>107</v>
      </c>
      <c r="T3" s="1" t="s">
        <v>103</v>
      </c>
      <c r="U3" s="1" t="s">
        <v>3</v>
      </c>
      <c r="V3" s="1" t="e">
        <f>NotForSale</f>
        <v>#REF!</v>
      </c>
      <c r="W3" s="1" t="e">
        <f>ItemStatus</f>
        <v>#REF!</v>
      </c>
      <c r="X3" s="1" t="s">
        <v>104</v>
      </c>
      <c r="AC3" s="6">
        <f>Table1367[[#This Row],[US MSRP]]</f>
        <v>32</v>
      </c>
      <c r="AH3" s="1" t="e">
        <f>FOB</f>
        <v>#REF!</v>
      </c>
      <c r="AI3" s="1" t="e">
        <f>Freight</f>
        <v>#REF!</v>
      </c>
      <c r="AJ3" s="1" t="e">
        <f>DropShip</f>
        <v>#REF!</v>
      </c>
      <c r="AK3" s="1" t="e">
        <f>EnergyStar</f>
        <v>#REF!</v>
      </c>
      <c r="AL3" s="1" t="s">
        <v>73</v>
      </c>
      <c r="AM3" s="1" t="s">
        <v>76</v>
      </c>
      <c r="AN3" s="11" t="e">
        <f t="shared" si="1"/>
        <v>#REF!</v>
      </c>
      <c r="AO3" s="1" t="str">
        <f>Table1367[[#This Row],[Manufacturer''s Category]]</f>
        <v>Cambridge</v>
      </c>
      <c r="AQ3" s="1" t="e">
        <f>InfoComm_Number</f>
        <v>#REF!</v>
      </c>
    </row>
    <row r="4" spans="1:44" s="1" customFormat="1" ht="42" customHeight="1" x14ac:dyDescent="0.3">
      <c r="A4" s="1" t="e">
        <f>Company</f>
        <v>#REF!</v>
      </c>
      <c r="B4" s="5" t="e">
        <f t="shared" si="0"/>
        <v>#REF!</v>
      </c>
      <c r="C4" s="43" t="s">
        <v>3556</v>
      </c>
      <c r="D4" s="40" t="s">
        <v>109</v>
      </c>
      <c r="E4" s="1" t="s">
        <v>53</v>
      </c>
      <c r="F4" s="6">
        <v>32</v>
      </c>
      <c r="G4" s="1" t="s">
        <v>108</v>
      </c>
      <c r="M4" s="1" t="s">
        <v>73</v>
      </c>
      <c r="N4" s="1" t="s">
        <v>1</v>
      </c>
      <c r="O4" s="3">
        <v>0.113398</v>
      </c>
      <c r="P4" s="1" t="e">
        <f>WeightUOM</f>
        <v>#REF!</v>
      </c>
      <c r="R4" s="1" t="str">
        <f>Table1367[[#This Row],[Short Description]]</f>
        <v>AE-UB-B</v>
      </c>
      <c r="S4" s="1" t="s">
        <v>110</v>
      </c>
      <c r="T4" s="1" t="s">
        <v>103</v>
      </c>
      <c r="U4" s="1" t="s">
        <v>3</v>
      </c>
      <c r="V4" s="1" t="e">
        <f>NotForSale</f>
        <v>#REF!</v>
      </c>
      <c r="W4" s="1" t="e">
        <f>ItemStatus</f>
        <v>#REF!</v>
      </c>
      <c r="X4" s="1" t="s">
        <v>104</v>
      </c>
      <c r="AC4" s="6">
        <f>Table1367[[#This Row],[US MSRP]]</f>
        <v>32</v>
      </c>
      <c r="AH4" s="1" t="e">
        <f>FOB</f>
        <v>#REF!</v>
      </c>
      <c r="AI4" s="1" t="e">
        <f>Freight</f>
        <v>#REF!</v>
      </c>
      <c r="AJ4" s="1" t="e">
        <f>DropShip</f>
        <v>#REF!</v>
      </c>
      <c r="AK4" s="1" t="e">
        <f>EnergyStar</f>
        <v>#REF!</v>
      </c>
      <c r="AL4" s="1" t="s">
        <v>73</v>
      </c>
      <c r="AM4" s="1" t="s">
        <v>76</v>
      </c>
      <c r="AN4" s="11" t="e">
        <f t="shared" si="1"/>
        <v>#REF!</v>
      </c>
      <c r="AO4" s="1" t="str">
        <f>Table1367[[#This Row],[Manufacturer''s Category]]</f>
        <v>Cambridge</v>
      </c>
      <c r="AQ4" s="1" t="e">
        <f>InfoComm_Number</f>
        <v>#REF!</v>
      </c>
    </row>
    <row r="5" spans="1:44" s="1" customFormat="1" ht="42" customHeight="1" x14ac:dyDescent="0.3">
      <c r="A5" s="1" t="e">
        <f>Company</f>
        <v>#REF!</v>
      </c>
      <c r="B5" s="5" t="e">
        <f t="shared" si="0"/>
        <v>#REF!</v>
      </c>
      <c r="C5" s="43" t="s">
        <v>3557</v>
      </c>
      <c r="D5" s="40" t="s">
        <v>112</v>
      </c>
      <c r="E5" s="1" t="s">
        <v>53</v>
      </c>
      <c r="F5" s="6">
        <v>32</v>
      </c>
      <c r="G5" s="1" t="s">
        <v>111</v>
      </c>
      <c r="M5" s="1" t="s">
        <v>73</v>
      </c>
      <c r="N5" s="1" t="s">
        <v>1</v>
      </c>
      <c r="O5" s="3">
        <v>0.2041164</v>
      </c>
      <c r="P5" s="1" t="e">
        <f>WeightUOM</f>
        <v>#REF!</v>
      </c>
      <c r="R5" s="1" t="str">
        <f>Table1367[[#This Row],[Short Description]]</f>
        <v>AE-UB-W</v>
      </c>
      <c r="S5" s="1" t="s">
        <v>113</v>
      </c>
      <c r="T5" s="1" t="s">
        <v>103</v>
      </c>
      <c r="U5" s="1" t="s">
        <v>3</v>
      </c>
      <c r="V5" s="1" t="e">
        <f>NotForSale</f>
        <v>#REF!</v>
      </c>
      <c r="W5" s="1" t="e">
        <f>ItemStatus</f>
        <v>#REF!</v>
      </c>
      <c r="X5" s="1" t="s">
        <v>104</v>
      </c>
      <c r="AC5" s="6">
        <f>Table1367[[#This Row],[US MSRP]]</f>
        <v>32</v>
      </c>
      <c r="AH5" s="1" t="e">
        <f>FOB</f>
        <v>#REF!</v>
      </c>
      <c r="AI5" s="1" t="e">
        <f>Freight</f>
        <v>#REF!</v>
      </c>
      <c r="AJ5" s="1" t="e">
        <f>DropShip</f>
        <v>#REF!</v>
      </c>
      <c r="AK5" s="1" t="e">
        <f>EnergyStar</f>
        <v>#REF!</v>
      </c>
      <c r="AL5" s="1" t="s">
        <v>73</v>
      </c>
      <c r="AM5" s="1" t="s">
        <v>76</v>
      </c>
      <c r="AN5" s="11" t="e">
        <f t="shared" si="1"/>
        <v>#REF!</v>
      </c>
      <c r="AO5" s="1" t="str">
        <f>Table1367[[#This Row],[Manufacturer''s Category]]</f>
        <v>Cambridge</v>
      </c>
      <c r="AQ5" s="1" t="e">
        <f>InfoComm_Number</f>
        <v>#REF!</v>
      </c>
    </row>
    <row r="6" spans="1:44" s="1" customFormat="1" ht="42" customHeight="1" x14ac:dyDescent="0.3">
      <c r="A6" s="1" t="e">
        <f>Company</f>
        <v>#REF!</v>
      </c>
      <c r="B6" s="5" t="e">
        <f t="shared" si="0"/>
        <v>#REF!</v>
      </c>
      <c r="C6" s="39" t="s">
        <v>3628</v>
      </c>
      <c r="D6" s="40" t="s">
        <v>3021</v>
      </c>
      <c r="E6" s="1" t="s">
        <v>53</v>
      </c>
      <c r="F6" s="6">
        <v>2200</v>
      </c>
      <c r="G6" s="1" t="s">
        <v>2953</v>
      </c>
      <c r="N6" s="1" t="s">
        <v>1</v>
      </c>
      <c r="O6" s="3"/>
      <c r="P6" s="1" t="e">
        <f>WeightUOM</f>
        <v>#REF!</v>
      </c>
      <c r="R6" s="1" t="str">
        <f>Table1367[[#This Row],[Short Description]]</f>
        <v>Biamp NMS-NG10GPX-AVB</v>
      </c>
      <c r="S6" s="1" t="s">
        <v>3019</v>
      </c>
      <c r="T6" s="1" t="s">
        <v>3025</v>
      </c>
      <c r="U6" s="1" t="s">
        <v>57</v>
      </c>
      <c r="V6" s="1" t="e">
        <f>NotForSale</f>
        <v>#REF!</v>
      </c>
      <c r="W6" s="1" t="e">
        <f>ItemStatus</f>
        <v>#REF!</v>
      </c>
      <c r="X6" s="1" t="s">
        <v>104</v>
      </c>
      <c r="AC6" s="6">
        <f>Table1367[[#This Row],[US MSRP]]</f>
        <v>2200</v>
      </c>
      <c r="AH6" s="1" t="e">
        <f>FOB</f>
        <v>#REF!</v>
      </c>
      <c r="AI6" s="1" t="e">
        <f>Freight</f>
        <v>#REF!</v>
      </c>
      <c r="AJ6" s="1" t="e">
        <f>DropShip</f>
        <v>#REF!</v>
      </c>
      <c r="AK6" s="1" t="e">
        <f>EnergyStar</f>
        <v>#REF!</v>
      </c>
      <c r="AL6" s="1" t="s">
        <v>73</v>
      </c>
      <c r="AM6" s="1" t="s">
        <v>222</v>
      </c>
      <c r="AN6" s="11" t="e">
        <f t="shared" si="1"/>
        <v>#REF!</v>
      </c>
      <c r="AO6" s="1" t="str">
        <f>Table1367[[#This Row],[Manufacturer''s Category]]</f>
        <v>Cambridge</v>
      </c>
      <c r="AQ6" s="1" t="e">
        <f>InfoComm_Number</f>
        <v>#REF!</v>
      </c>
    </row>
    <row r="7" spans="1:44" s="1" customFormat="1" ht="42" customHeight="1" x14ac:dyDescent="0.3">
      <c r="A7" s="1" t="s">
        <v>0</v>
      </c>
      <c r="B7" s="5" t="e">
        <f t="shared" si="0"/>
        <v>#REF!</v>
      </c>
      <c r="C7" s="39" t="s">
        <v>3629</v>
      </c>
      <c r="D7" s="40" t="s">
        <v>3023</v>
      </c>
      <c r="E7" s="1" t="s">
        <v>53</v>
      </c>
      <c r="F7" s="6">
        <v>3900</v>
      </c>
      <c r="G7" s="1" t="s">
        <v>3022</v>
      </c>
      <c r="M7" s="1" t="s">
        <v>54</v>
      </c>
      <c r="N7" s="1" t="s">
        <v>1</v>
      </c>
      <c r="O7" s="3">
        <v>6.86</v>
      </c>
      <c r="P7" s="1" t="s">
        <v>2</v>
      </c>
      <c r="R7" s="1" t="s">
        <v>3023</v>
      </c>
      <c r="S7" s="1" t="s">
        <v>3024</v>
      </c>
      <c r="T7" s="1" t="s">
        <v>3025</v>
      </c>
      <c r="U7" s="1" t="s">
        <v>54</v>
      </c>
      <c r="X7" s="1" t="s">
        <v>3025</v>
      </c>
      <c r="AC7" s="6">
        <f>Table1367[[#This Row],[US MSRP]]</f>
        <v>3900</v>
      </c>
      <c r="AH7" s="1" t="s">
        <v>5</v>
      </c>
      <c r="AI7" s="1" t="s">
        <v>6</v>
      </c>
      <c r="AJ7" s="1" t="s">
        <v>73</v>
      </c>
      <c r="AK7" s="1" t="s">
        <v>73</v>
      </c>
      <c r="AL7" s="1" t="s">
        <v>73</v>
      </c>
      <c r="AM7" s="1" t="s">
        <v>222</v>
      </c>
      <c r="AN7" s="11" t="e">
        <f t="shared" si="1"/>
        <v>#REF!</v>
      </c>
      <c r="AO7" s="1" t="s">
        <v>104</v>
      </c>
      <c r="AQ7" s="1">
        <v>4911</v>
      </c>
    </row>
    <row r="8" spans="1:44" s="1" customFormat="1" ht="42" customHeight="1" x14ac:dyDescent="0.3">
      <c r="A8" s="1" t="e">
        <f>Company</f>
        <v>#REF!</v>
      </c>
      <c r="B8" s="5" t="e">
        <f t="shared" si="0"/>
        <v>#REF!</v>
      </c>
      <c r="C8" s="39" t="s">
        <v>3631</v>
      </c>
      <c r="D8" s="40" t="s">
        <v>117</v>
      </c>
      <c r="E8" s="1" t="s">
        <v>53</v>
      </c>
      <c r="F8" s="6">
        <v>222</v>
      </c>
      <c r="G8" s="1" t="s">
        <v>116</v>
      </c>
      <c r="M8" s="1" t="s">
        <v>73</v>
      </c>
      <c r="N8" s="1" t="s">
        <v>1</v>
      </c>
      <c r="O8" s="3">
        <v>0.90718399999999999</v>
      </c>
      <c r="P8" s="1" t="e">
        <f>WeightUOM</f>
        <v>#REF!</v>
      </c>
      <c r="R8" s="1" t="str">
        <f>Table1367[[#This Row],[Short Description]]</f>
        <v>CC-100-B</v>
      </c>
      <c r="S8" s="1" t="s">
        <v>118</v>
      </c>
      <c r="T8" s="1" t="s">
        <v>119</v>
      </c>
      <c r="U8" s="1" t="s">
        <v>3</v>
      </c>
      <c r="V8" s="1" t="e">
        <f>NotForSale</f>
        <v>#REF!</v>
      </c>
      <c r="W8" s="1" t="e">
        <f>ItemStatus</f>
        <v>#REF!</v>
      </c>
      <c r="X8" s="1" t="s">
        <v>104</v>
      </c>
      <c r="AC8" s="6">
        <f>Table1367[[#This Row],[US MSRP]]</f>
        <v>222</v>
      </c>
      <c r="AH8" s="1" t="e">
        <f>FOB</f>
        <v>#REF!</v>
      </c>
      <c r="AI8" s="1" t="e">
        <f>Freight</f>
        <v>#REF!</v>
      </c>
      <c r="AJ8" s="1" t="e">
        <f>DropShip</f>
        <v>#REF!</v>
      </c>
      <c r="AK8" s="1" t="e">
        <f>EnergyStar</f>
        <v>#REF!</v>
      </c>
      <c r="AL8" s="1" t="s">
        <v>54</v>
      </c>
      <c r="AM8" s="1" t="s">
        <v>120</v>
      </c>
      <c r="AN8" s="11" t="e">
        <f t="shared" si="1"/>
        <v>#REF!</v>
      </c>
      <c r="AO8" s="1" t="str">
        <f>Table1367[[#This Row],[Manufacturer''s Category]]</f>
        <v>Cambridge</v>
      </c>
      <c r="AQ8" s="1" t="e">
        <f>InfoComm_Number</f>
        <v>#REF!</v>
      </c>
    </row>
    <row r="9" spans="1:44" s="1" customFormat="1" ht="42" customHeight="1" x14ac:dyDescent="0.3">
      <c r="A9" s="1" t="e">
        <f>Company</f>
        <v>#REF!</v>
      </c>
      <c r="B9" s="5" t="e">
        <f t="shared" si="0"/>
        <v>#REF!</v>
      </c>
      <c r="C9" s="39" t="s">
        <v>3632</v>
      </c>
      <c r="D9" s="40" t="s">
        <v>122</v>
      </c>
      <c r="E9" s="1" t="s">
        <v>53</v>
      </c>
      <c r="F9" s="6">
        <v>204</v>
      </c>
      <c r="G9" s="1" t="s">
        <v>121</v>
      </c>
      <c r="M9" s="1" t="s">
        <v>73</v>
      </c>
      <c r="N9" s="1" t="s">
        <v>1</v>
      </c>
      <c r="O9" s="3">
        <v>0.90718399999999999</v>
      </c>
      <c r="P9" s="1" t="e">
        <f>WeightUOM</f>
        <v>#REF!</v>
      </c>
      <c r="R9" s="1" t="str">
        <f>Table1367[[#This Row],[Short Description]]</f>
        <v>CC-100-W</v>
      </c>
      <c r="S9" s="1" t="s">
        <v>123</v>
      </c>
      <c r="T9" s="1" t="s">
        <v>119</v>
      </c>
      <c r="U9" s="1" t="s">
        <v>3</v>
      </c>
      <c r="V9" s="1" t="e">
        <f>NotForSale</f>
        <v>#REF!</v>
      </c>
      <c r="W9" s="1" t="e">
        <f>ItemStatus</f>
        <v>#REF!</v>
      </c>
      <c r="X9" s="1" t="s">
        <v>104</v>
      </c>
      <c r="AC9" s="6">
        <f>Table1367[[#This Row],[US MSRP]]</f>
        <v>204</v>
      </c>
      <c r="AH9" s="1" t="e">
        <f>FOB</f>
        <v>#REF!</v>
      </c>
      <c r="AI9" s="1" t="e">
        <f>Freight</f>
        <v>#REF!</v>
      </c>
      <c r="AJ9" s="1" t="e">
        <f>DropShip</f>
        <v>#REF!</v>
      </c>
      <c r="AK9" s="1" t="e">
        <f>EnergyStar</f>
        <v>#REF!</v>
      </c>
      <c r="AL9" s="1" t="s">
        <v>54</v>
      </c>
      <c r="AM9" s="1" t="s">
        <v>120</v>
      </c>
      <c r="AN9" s="11" t="e">
        <f t="shared" si="1"/>
        <v>#REF!</v>
      </c>
      <c r="AO9" s="1" t="str">
        <f>Table1367[[#This Row],[Manufacturer''s Category]]</f>
        <v>Cambridge</v>
      </c>
      <c r="AQ9" s="1" t="e">
        <f>InfoComm_Number</f>
        <v>#REF!</v>
      </c>
    </row>
    <row r="10" spans="1:44" s="1" customFormat="1" ht="42" customHeight="1" x14ac:dyDescent="0.3">
      <c r="A10" s="1" t="e">
        <f>Company</f>
        <v>#REF!</v>
      </c>
      <c r="B10" s="5" t="e">
        <f t="shared" si="0"/>
        <v>#REF!</v>
      </c>
      <c r="C10" s="39" t="s">
        <v>3633</v>
      </c>
      <c r="D10" s="40" t="s">
        <v>125</v>
      </c>
      <c r="E10" s="1" t="s">
        <v>53</v>
      </c>
      <c r="F10" s="6">
        <v>52</v>
      </c>
      <c r="G10" s="1" t="s">
        <v>124</v>
      </c>
      <c r="M10" s="1" t="s">
        <v>73</v>
      </c>
      <c r="N10" s="1" t="s">
        <v>1</v>
      </c>
      <c r="O10" s="3">
        <v>0.113398</v>
      </c>
      <c r="P10" s="1" t="e">
        <f>WeightUOM</f>
        <v>#REF!</v>
      </c>
      <c r="R10" s="1" t="str">
        <f>Table1367[[#This Row],[Short Description]]</f>
        <v>CC-10-B</v>
      </c>
      <c r="S10" s="1" t="s">
        <v>126</v>
      </c>
      <c r="T10" s="1" t="s">
        <v>119</v>
      </c>
      <c r="U10" s="1" t="s">
        <v>3</v>
      </c>
      <c r="V10" s="1" t="e">
        <f>NotForSale</f>
        <v>#REF!</v>
      </c>
      <c r="W10" s="1" t="e">
        <f>ItemStatus</f>
        <v>#REF!</v>
      </c>
      <c r="X10" s="1" t="s">
        <v>104</v>
      </c>
      <c r="AC10" s="6">
        <f>Table1367[[#This Row],[US MSRP]]</f>
        <v>52</v>
      </c>
      <c r="AH10" s="1" t="e">
        <f>FOB</f>
        <v>#REF!</v>
      </c>
      <c r="AI10" s="1" t="e">
        <f>Freight</f>
        <v>#REF!</v>
      </c>
      <c r="AJ10" s="1" t="e">
        <f>DropShip</f>
        <v>#REF!</v>
      </c>
      <c r="AK10" s="1" t="e">
        <f>EnergyStar</f>
        <v>#REF!</v>
      </c>
      <c r="AL10" s="1" t="s">
        <v>54</v>
      </c>
      <c r="AM10" s="1" t="s">
        <v>120</v>
      </c>
      <c r="AN10" s="11" t="e">
        <f t="shared" si="1"/>
        <v>#REF!</v>
      </c>
      <c r="AO10" s="1" t="str">
        <f>Table1367[[#This Row],[Manufacturer''s Category]]</f>
        <v>Cambridge</v>
      </c>
      <c r="AQ10" s="1" t="e">
        <f>InfoComm_Number</f>
        <v>#REF!</v>
      </c>
    </row>
    <row r="11" spans="1:44" s="1" customFormat="1" ht="42" customHeight="1" x14ac:dyDescent="0.3">
      <c r="A11" s="1" t="e">
        <f>Company</f>
        <v>#REF!</v>
      </c>
      <c r="B11" s="5" t="e">
        <f t="shared" si="0"/>
        <v>#REF!</v>
      </c>
      <c r="C11" s="39" t="s">
        <v>3634</v>
      </c>
      <c r="D11" s="40" t="s">
        <v>128</v>
      </c>
      <c r="E11" s="1" t="s">
        <v>53</v>
      </c>
      <c r="F11" s="6">
        <v>42</v>
      </c>
      <c r="G11" s="1" t="s">
        <v>127</v>
      </c>
      <c r="M11" s="1" t="s">
        <v>73</v>
      </c>
      <c r="N11" s="1" t="s">
        <v>1</v>
      </c>
      <c r="O11" s="3">
        <v>0.113398</v>
      </c>
      <c r="P11" s="1" t="e">
        <f>WeightUOM</f>
        <v>#REF!</v>
      </c>
      <c r="R11" s="1" t="str">
        <f>Table1367[[#This Row],[Short Description]]</f>
        <v>CC-10-W</v>
      </c>
      <c r="S11" s="1" t="s">
        <v>129</v>
      </c>
      <c r="T11" s="1" t="s">
        <v>119</v>
      </c>
      <c r="U11" s="1" t="s">
        <v>3</v>
      </c>
      <c r="V11" s="1" t="e">
        <f>NotForSale</f>
        <v>#REF!</v>
      </c>
      <c r="W11" s="1" t="e">
        <f>ItemStatus</f>
        <v>#REF!</v>
      </c>
      <c r="X11" s="1" t="s">
        <v>104</v>
      </c>
      <c r="AC11" s="6">
        <f>Table1367[[#This Row],[US MSRP]]</f>
        <v>42</v>
      </c>
      <c r="AH11" s="1" t="e">
        <f>FOB</f>
        <v>#REF!</v>
      </c>
      <c r="AI11" s="1" t="e">
        <f>Freight</f>
        <v>#REF!</v>
      </c>
      <c r="AJ11" s="1" t="e">
        <f>DropShip</f>
        <v>#REF!</v>
      </c>
      <c r="AK11" s="1" t="e">
        <f>EnergyStar</f>
        <v>#REF!</v>
      </c>
      <c r="AL11" s="1" t="s">
        <v>54</v>
      </c>
      <c r="AM11" s="1" t="s">
        <v>120</v>
      </c>
      <c r="AN11" s="11" t="e">
        <f t="shared" si="1"/>
        <v>#REF!</v>
      </c>
      <c r="AO11" s="1" t="str">
        <f>Table1367[[#This Row],[Manufacturer''s Category]]</f>
        <v>Cambridge</v>
      </c>
      <c r="AQ11" s="1" t="e">
        <f>InfoComm_Number</f>
        <v>#REF!</v>
      </c>
    </row>
    <row r="12" spans="1:44" s="1" customFormat="1" ht="42" customHeight="1" x14ac:dyDescent="0.3">
      <c r="A12" s="1" t="s">
        <v>0</v>
      </c>
      <c r="B12" s="5" t="e">
        <f t="shared" si="0"/>
        <v>#REF!</v>
      </c>
      <c r="C12" s="39" t="s">
        <v>3635</v>
      </c>
      <c r="D12" s="40" t="s">
        <v>3498</v>
      </c>
      <c r="E12" s="1" t="s">
        <v>53</v>
      </c>
      <c r="F12" s="6">
        <v>48</v>
      </c>
      <c r="G12" s="1" t="s">
        <v>3497</v>
      </c>
      <c r="I12" s="1" t="s">
        <v>3110</v>
      </c>
      <c r="J12" s="1" t="s">
        <v>3110</v>
      </c>
      <c r="K12" s="1" t="s">
        <v>3110</v>
      </c>
      <c r="L12" s="1" t="s">
        <v>3110</v>
      </c>
      <c r="M12" s="1" t="s">
        <v>3110</v>
      </c>
      <c r="N12" s="1" t="s">
        <v>1</v>
      </c>
      <c r="O12" s="3" t="s">
        <v>3110</v>
      </c>
      <c r="P12" s="1" t="s">
        <v>2</v>
      </c>
      <c r="Q12" s="1" t="s">
        <v>3110</v>
      </c>
      <c r="R12" s="1" t="s">
        <v>3498</v>
      </c>
      <c r="S12" s="1" t="s">
        <v>3499</v>
      </c>
      <c r="T12" s="1" t="s">
        <v>114</v>
      </c>
      <c r="U12" s="1" t="s">
        <v>73</v>
      </c>
      <c r="V12" s="1" t="s">
        <v>73</v>
      </c>
      <c r="W12" s="1" t="s">
        <v>4</v>
      </c>
      <c r="X12" s="1" t="s">
        <v>104</v>
      </c>
      <c r="Y12" s="1" t="s">
        <v>3110</v>
      </c>
      <c r="Z12" s="1" t="s">
        <v>3110</v>
      </c>
      <c r="AA12" s="1" t="s">
        <v>3110</v>
      </c>
      <c r="AB12" s="1" t="s">
        <v>3110</v>
      </c>
      <c r="AC12" s="6">
        <v>48</v>
      </c>
      <c r="AD12" s="1" t="s">
        <v>3110</v>
      </c>
      <c r="AE12" s="1" t="s">
        <v>3110</v>
      </c>
      <c r="AF12" s="1" t="s">
        <v>3110</v>
      </c>
      <c r="AG12" s="1" t="s">
        <v>3110</v>
      </c>
      <c r="AH12" s="1" t="s">
        <v>5</v>
      </c>
      <c r="AI12" s="1" t="s">
        <v>6</v>
      </c>
      <c r="AJ12" s="1" t="s">
        <v>73</v>
      </c>
      <c r="AK12" s="1" t="s">
        <v>73</v>
      </c>
      <c r="AL12" s="1" t="s">
        <v>73</v>
      </c>
      <c r="AM12" s="1" t="s">
        <v>3110</v>
      </c>
      <c r="AN12" s="58" t="s">
        <v>7</v>
      </c>
      <c r="AO12" s="1" t="s">
        <v>104</v>
      </c>
      <c r="AP12" s="1" t="s">
        <v>3110</v>
      </c>
      <c r="AQ12" s="1">
        <v>4911</v>
      </c>
      <c r="AR12" s="1" t="s">
        <v>3110</v>
      </c>
    </row>
    <row r="13" spans="1:44" s="1" customFormat="1" ht="42" customHeight="1" x14ac:dyDescent="0.3">
      <c r="A13" s="1" t="e">
        <f t="shared" ref="A13:A42" si="2">Company</f>
        <v>#REF!</v>
      </c>
      <c r="B13" s="5" t="e">
        <f t="shared" si="0"/>
        <v>#REF!</v>
      </c>
      <c r="C13" s="39" t="s">
        <v>3636</v>
      </c>
      <c r="D13" s="40" t="s">
        <v>3251</v>
      </c>
      <c r="E13" s="1" t="s">
        <v>53</v>
      </c>
      <c r="F13" s="6">
        <v>44</v>
      </c>
      <c r="G13" s="1" t="s">
        <v>3250</v>
      </c>
      <c r="I13" s="1" t="s">
        <v>3110</v>
      </c>
      <c r="J13" s="1" t="s">
        <v>3110</v>
      </c>
      <c r="K13" s="1" t="s">
        <v>3110</v>
      </c>
      <c r="L13" s="1" t="s">
        <v>3110</v>
      </c>
      <c r="M13" s="1" t="s">
        <v>3110</v>
      </c>
      <c r="N13" s="1" t="s">
        <v>1</v>
      </c>
      <c r="O13" s="3"/>
      <c r="P13" s="1" t="s">
        <v>3110</v>
      </c>
      <c r="Q13" s="1" t="s">
        <v>3110</v>
      </c>
      <c r="R13" s="1" t="s">
        <v>3251</v>
      </c>
      <c r="S13" s="1" t="s">
        <v>3252</v>
      </c>
      <c r="T13" s="1" t="s">
        <v>114</v>
      </c>
      <c r="U13" s="1" t="s">
        <v>73</v>
      </c>
      <c r="V13" s="1" t="s">
        <v>73</v>
      </c>
      <c r="W13" s="1" t="s">
        <v>4</v>
      </c>
      <c r="X13" s="1" t="s">
        <v>104</v>
      </c>
      <c r="Y13" s="1" t="s">
        <v>3110</v>
      </c>
      <c r="Z13" s="1" t="s">
        <v>3110</v>
      </c>
      <c r="AA13" s="1" t="s">
        <v>3110</v>
      </c>
      <c r="AB13" s="1" t="s">
        <v>3110</v>
      </c>
      <c r="AC13" s="6">
        <v>44</v>
      </c>
      <c r="AD13" s="1" t="s">
        <v>3110</v>
      </c>
      <c r="AE13" s="1" t="s">
        <v>3110</v>
      </c>
      <c r="AF13" s="1" t="s">
        <v>3110</v>
      </c>
      <c r="AG13" s="1" t="s">
        <v>3110</v>
      </c>
      <c r="AH13" s="1" t="s">
        <v>5</v>
      </c>
      <c r="AI13" s="1" t="s">
        <v>6</v>
      </c>
      <c r="AJ13" s="1" t="s">
        <v>73</v>
      </c>
      <c r="AK13" s="1" t="s">
        <v>73</v>
      </c>
      <c r="AL13" s="1" t="s">
        <v>3110</v>
      </c>
      <c r="AM13" s="1" t="s">
        <v>120</v>
      </c>
      <c r="AN13" s="11" t="e">
        <f t="shared" ref="AN13:AN42" si="3">URL</f>
        <v>#REF!</v>
      </c>
      <c r="AO13" s="1" t="s">
        <v>104</v>
      </c>
      <c r="AP13" s="1" t="s">
        <v>3110</v>
      </c>
      <c r="AQ13" s="1">
        <v>4911</v>
      </c>
    </row>
    <row r="14" spans="1:44" s="1" customFormat="1" ht="42" customHeight="1" x14ac:dyDescent="0.3">
      <c r="A14" s="1" t="e">
        <f t="shared" si="2"/>
        <v>#REF!</v>
      </c>
      <c r="B14" s="5" t="e">
        <f t="shared" si="0"/>
        <v>#REF!</v>
      </c>
      <c r="C14" s="39" t="s">
        <v>3637</v>
      </c>
      <c r="D14" s="40" t="s">
        <v>131</v>
      </c>
      <c r="E14" s="1" t="s">
        <v>53</v>
      </c>
      <c r="F14" s="6">
        <v>42</v>
      </c>
      <c r="G14" s="1" t="s">
        <v>130</v>
      </c>
      <c r="M14" s="1" t="s">
        <v>73</v>
      </c>
      <c r="N14" s="1" t="s">
        <v>1</v>
      </c>
      <c r="O14" s="3">
        <v>0.226796</v>
      </c>
      <c r="P14" s="1" t="e">
        <f t="shared" ref="P14:P43" si="4">WeightUOM</f>
        <v>#REF!</v>
      </c>
      <c r="R14" s="1" t="str">
        <f>Table1367[[#This Row],[Short Description]]</f>
        <v>CC-25-B</v>
      </c>
      <c r="S14" s="1" t="s">
        <v>132</v>
      </c>
      <c r="T14" s="1" t="s">
        <v>119</v>
      </c>
      <c r="U14" s="1" t="s">
        <v>3</v>
      </c>
      <c r="V14" s="1" t="e">
        <f t="shared" ref="V14:V43" si="5">NotForSale</f>
        <v>#REF!</v>
      </c>
      <c r="W14" s="1" t="e">
        <f t="shared" ref="W14:W43" si="6">ItemStatus</f>
        <v>#REF!</v>
      </c>
      <c r="X14" s="1" t="s">
        <v>104</v>
      </c>
      <c r="AC14" s="6">
        <f>Table1367[[#This Row],[US MSRP]]</f>
        <v>42</v>
      </c>
      <c r="AH14" s="1" t="e">
        <f t="shared" ref="AH14:AH43" si="7">FOB</f>
        <v>#REF!</v>
      </c>
      <c r="AI14" s="1" t="e">
        <f t="shared" ref="AI14:AI43" si="8">Freight</f>
        <v>#REF!</v>
      </c>
      <c r="AJ14" s="1" t="e">
        <f t="shared" ref="AJ14:AJ43" si="9">DropShip</f>
        <v>#REF!</v>
      </c>
      <c r="AK14" s="1" t="e">
        <f t="shared" ref="AK14:AK43" si="10">EnergyStar</f>
        <v>#REF!</v>
      </c>
      <c r="AL14" s="1" t="s">
        <v>54</v>
      </c>
      <c r="AM14" s="1" t="s">
        <v>120</v>
      </c>
      <c r="AN14" s="11" t="e">
        <f t="shared" si="3"/>
        <v>#REF!</v>
      </c>
      <c r="AO14" s="1" t="str">
        <f>Table1367[[#This Row],[Manufacturer''s Category]]</f>
        <v>Cambridge</v>
      </c>
      <c r="AQ14" s="1" t="e">
        <f t="shared" ref="AQ14:AQ43" si="11">InfoComm_Number</f>
        <v>#REF!</v>
      </c>
    </row>
    <row r="15" spans="1:44" s="1" customFormat="1" ht="42" customHeight="1" x14ac:dyDescent="0.3">
      <c r="A15" s="1" t="e">
        <f t="shared" si="2"/>
        <v>#REF!</v>
      </c>
      <c r="B15" s="5" t="e">
        <f t="shared" si="0"/>
        <v>#REF!</v>
      </c>
      <c r="C15" s="39" t="s">
        <v>3638</v>
      </c>
      <c r="D15" s="40" t="s">
        <v>134</v>
      </c>
      <c r="E15" s="1" t="s">
        <v>53</v>
      </c>
      <c r="F15" s="6">
        <v>34</v>
      </c>
      <c r="G15" s="1" t="s">
        <v>133</v>
      </c>
      <c r="M15" s="1" t="s">
        <v>73</v>
      </c>
      <c r="N15" s="1" t="s">
        <v>1</v>
      </c>
      <c r="O15" s="3">
        <v>0.226796</v>
      </c>
      <c r="P15" s="1" t="e">
        <f t="shared" si="4"/>
        <v>#REF!</v>
      </c>
      <c r="R15" s="1" t="str">
        <f>Table1367[[#This Row],[Short Description]]</f>
        <v>CC-25-W</v>
      </c>
      <c r="S15" s="1" t="s">
        <v>135</v>
      </c>
      <c r="T15" s="1" t="s">
        <v>119</v>
      </c>
      <c r="U15" s="1" t="s">
        <v>3</v>
      </c>
      <c r="V15" s="1" t="e">
        <f t="shared" si="5"/>
        <v>#REF!</v>
      </c>
      <c r="W15" s="1" t="e">
        <f t="shared" si="6"/>
        <v>#REF!</v>
      </c>
      <c r="X15" s="1" t="s">
        <v>104</v>
      </c>
      <c r="AC15" s="6">
        <f>Table1367[[#This Row],[US MSRP]]</f>
        <v>34</v>
      </c>
      <c r="AH15" s="1" t="e">
        <f t="shared" si="7"/>
        <v>#REF!</v>
      </c>
      <c r="AI15" s="1" t="e">
        <f t="shared" si="8"/>
        <v>#REF!</v>
      </c>
      <c r="AJ15" s="1" t="e">
        <f t="shared" si="9"/>
        <v>#REF!</v>
      </c>
      <c r="AK15" s="1" t="e">
        <f t="shared" si="10"/>
        <v>#REF!</v>
      </c>
      <c r="AL15" s="1" t="s">
        <v>54</v>
      </c>
      <c r="AM15" s="1" t="s">
        <v>120</v>
      </c>
      <c r="AN15" s="11" t="e">
        <f t="shared" si="3"/>
        <v>#REF!</v>
      </c>
      <c r="AO15" s="1" t="str">
        <f>Table1367[[#This Row],[Manufacturer''s Category]]</f>
        <v>Cambridge</v>
      </c>
      <c r="AQ15" s="1" t="e">
        <f t="shared" si="11"/>
        <v>#REF!</v>
      </c>
    </row>
    <row r="16" spans="1:44" s="1" customFormat="1" ht="42" customHeight="1" x14ac:dyDescent="0.3">
      <c r="A16" s="1" t="e">
        <f t="shared" si="2"/>
        <v>#REF!</v>
      </c>
      <c r="B16" s="5" t="e">
        <f t="shared" si="0"/>
        <v>#REF!</v>
      </c>
      <c r="C16" s="39" t="s">
        <v>3639</v>
      </c>
      <c r="D16" s="40" t="s">
        <v>137</v>
      </c>
      <c r="E16" s="1" t="s">
        <v>53</v>
      </c>
      <c r="F16" s="6">
        <v>132</v>
      </c>
      <c r="G16" s="1" t="s">
        <v>136</v>
      </c>
      <c r="M16" s="1" t="s">
        <v>73</v>
      </c>
      <c r="N16" s="1" t="s">
        <v>1</v>
      </c>
      <c r="O16" s="3">
        <v>0.46</v>
      </c>
      <c r="P16" s="1" t="e">
        <f t="shared" si="4"/>
        <v>#REF!</v>
      </c>
      <c r="R16" s="1" t="str">
        <f>Table1367[[#This Row],[Short Description]]</f>
        <v>CC-50-B</v>
      </c>
      <c r="S16" s="1" t="s">
        <v>138</v>
      </c>
      <c r="T16" s="1" t="s">
        <v>119</v>
      </c>
      <c r="U16" s="1" t="s">
        <v>3</v>
      </c>
      <c r="V16" s="1" t="e">
        <f t="shared" si="5"/>
        <v>#REF!</v>
      </c>
      <c r="W16" s="1" t="e">
        <f t="shared" si="6"/>
        <v>#REF!</v>
      </c>
      <c r="X16" s="1" t="s">
        <v>104</v>
      </c>
      <c r="AC16" s="6">
        <f>Table1367[[#This Row],[US MSRP]]</f>
        <v>132</v>
      </c>
      <c r="AH16" s="1" t="e">
        <f t="shared" si="7"/>
        <v>#REF!</v>
      </c>
      <c r="AI16" s="1" t="e">
        <f t="shared" si="8"/>
        <v>#REF!</v>
      </c>
      <c r="AJ16" s="1" t="e">
        <f t="shared" si="9"/>
        <v>#REF!</v>
      </c>
      <c r="AK16" s="1" t="e">
        <f t="shared" si="10"/>
        <v>#REF!</v>
      </c>
      <c r="AL16" s="1" t="s">
        <v>54</v>
      </c>
      <c r="AM16" s="1" t="s">
        <v>120</v>
      </c>
      <c r="AN16" s="11" t="e">
        <f t="shared" si="3"/>
        <v>#REF!</v>
      </c>
      <c r="AO16" s="1" t="str">
        <f>Table1367[[#This Row],[Manufacturer''s Category]]</f>
        <v>Cambridge</v>
      </c>
      <c r="AQ16" s="1" t="e">
        <f t="shared" si="11"/>
        <v>#REF!</v>
      </c>
    </row>
    <row r="17" spans="1:44" s="1" customFormat="1" ht="42" customHeight="1" x14ac:dyDescent="0.3">
      <c r="A17" s="1" t="e">
        <f t="shared" si="2"/>
        <v>#REF!</v>
      </c>
      <c r="B17" s="5" t="e">
        <f t="shared" si="0"/>
        <v>#REF!</v>
      </c>
      <c r="C17" s="39" t="s">
        <v>3640</v>
      </c>
      <c r="D17" s="40" t="s">
        <v>140</v>
      </c>
      <c r="E17" s="1" t="s">
        <v>53</v>
      </c>
      <c r="F17" s="6">
        <v>128</v>
      </c>
      <c r="G17" s="1" t="s">
        <v>139</v>
      </c>
      <c r="M17" s="1" t="s">
        <v>73</v>
      </c>
      <c r="N17" s="1" t="s">
        <v>1</v>
      </c>
      <c r="O17" s="3">
        <v>0.46</v>
      </c>
      <c r="P17" s="1" t="e">
        <f t="shared" si="4"/>
        <v>#REF!</v>
      </c>
      <c r="R17" s="1" t="str">
        <f>Table1367[[#This Row],[Short Description]]</f>
        <v>CC-50-W</v>
      </c>
      <c r="S17" s="1" t="s">
        <v>141</v>
      </c>
      <c r="T17" s="1" t="s">
        <v>119</v>
      </c>
      <c r="U17" s="1" t="s">
        <v>3</v>
      </c>
      <c r="V17" s="1" t="e">
        <f t="shared" si="5"/>
        <v>#REF!</v>
      </c>
      <c r="W17" s="1" t="e">
        <f t="shared" si="6"/>
        <v>#REF!</v>
      </c>
      <c r="X17" s="1" t="s">
        <v>104</v>
      </c>
      <c r="AC17" s="6">
        <f>Table1367[[#This Row],[US MSRP]]</f>
        <v>128</v>
      </c>
      <c r="AH17" s="1" t="e">
        <f t="shared" si="7"/>
        <v>#REF!</v>
      </c>
      <c r="AI17" s="1" t="e">
        <f t="shared" si="8"/>
        <v>#REF!</v>
      </c>
      <c r="AJ17" s="1" t="e">
        <f t="shared" si="9"/>
        <v>#REF!</v>
      </c>
      <c r="AK17" s="1" t="e">
        <f t="shared" si="10"/>
        <v>#REF!</v>
      </c>
      <c r="AL17" s="1" t="s">
        <v>54</v>
      </c>
      <c r="AM17" s="1" t="s">
        <v>120</v>
      </c>
      <c r="AN17" s="11" t="e">
        <f t="shared" si="3"/>
        <v>#REF!</v>
      </c>
      <c r="AO17" s="1" t="str">
        <f>Table1367[[#This Row],[Manufacturer''s Category]]</f>
        <v>Cambridge</v>
      </c>
      <c r="AQ17" s="1" t="e">
        <f t="shared" si="11"/>
        <v>#REF!</v>
      </c>
    </row>
    <row r="18" spans="1:44" s="1" customFormat="1" ht="42" customHeight="1" x14ac:dyDescent="0.3">
      <c r="A18" s="1" t="e">
        <f t="shared" si="2"/>
        <v>#REF!</v>
      </c>
      <c r="B18" s="5" t="e">
        <f t="shared" si="0"/>
        <v>#REF!</v>
      </c>
      <c r="C18" s="39" t="s">
        <v>3641</v>
      </c>
      <c r="D18" s="40" t="s">
        <v>143</v>
      </c>
      <c r="E18" s="1" t="s">
        <v>53</v>
      </c>
      <c r="F18" s="6">
        <v>172</v>
      </c>
      <c r="G18" s="1" t="s">
        <v>142</v>
      </c>
      <c r="M18" s="1" t="s">
        <v>73</v>
      </c>
      <c r="N18" s="1" t="s">
        <v>1</v>
      </c>
      <c r="O18" s="3">
        <v>0.68038799999999999</v>
      </c>
      <c r="P18" s="1" t="e">
        <f t="shared" si="4"/>
        <v>#REF!</v>
      </c>
      <c r="R18" s="1" t="str">
        <f>Table1367[[#This Row],[Short Description]]</f>
        <v>CC-75-B</v>
      </c>
      <c r="S18" s="1" t="s">
        <v>144</v>
      </c>
      <c r="T18" s="1" t="s">
        <v>119</v>
      </c>
      <c r="U18" s="1" t="s">
        <v>3</v>
      </c>
      <c r="V18" s="1" t="e">
        <f t="shared" si="5"/>
        <v>#REF!</v>
      </c>
      <c r="W18" s="1" t="e">
        <f t="shared" si="6"/>
        <v>#REF!</v>
      </c>
      <c r="X18" s="1" t="s">
        <v>104</v>
      </c>
      <c r="AC18" s="6">
        <f>Table1367[[#This Row],[US MSRP]]</f>
        <v>172</v>
      </c>
      <c r="AH18" s="1" t="e">
        <f t="shared" si="7"/>
        <v>#REF!</v>
      </c>
      <c r="AI18" s="1" t="e">
        <f t="shared" si="8"/>
        <v>#REF!</v>
      </c>
      <c r="AJ18" s="1" t="e">
        <f t="shared" si="9"/>
        <v>#REF!</v>
      </c>
      <c r="AK18" s="1" t="e">
        <f t="shared" si="10"/>
        <v>#REF!</v>
      </c>
      <c r="AL18" s="1" t="s">
        <v>54</v>
      </c>
      <c r="AM18" s="1" t="s">
        <v>120</v>
      </c>
      <c r="AN18" s="11" t="e">
        <f t="shared" si="3"/>
        <v>#REF!</v>
      </c>
      <c r="AO18" s="1" t="str">
        <f>Table1367[[#This Row],[Manufacturer''s Category]]</f>
        <v>Cambridge</v>
      </c>
      <c r="AQ18" s="1" t="e">
        <f t="shared" si="11"/>
        <v>#REF!</v>
      </c>
    </row>
    <row r="19" spans="1:44" s="1" customFormat="1" ht="42" customHeight="1" x14ac:dyDescent="0.3">
      <c r="A19" s="1" t="e">
        <f t="shared" si="2"/>
        <v>#REF!</v>
      </c>
      <c r="B19" s="5" t="e">
        <f t="shared" si="0"/>
        <v>#REF!</v>
      </c>
      <c r="C19" s="39" t="s">
        <v>3642</v>
      </c>
      <c r="D19" s="40" t="s">
        <v>146</v>
      </c>
      <c r="E19" s="1" t="s">
        <v>53</v>
      </c>
      <c r="F19" s="6">
        <v>160</v>
      </c>
      <c r="G19" s="1" t="s">
        <v>145</v>
      </c>
      <c r="M19" s="1" t="s">
        <v>73</v>
      </c>
      <c r="N19" s="1" t="s">
        <v>1</v>
      </c>
      <c r="O19" s="3">
        <v>0.68038799999999999</v>
      </c>
      <c r="P19" s="1" t="e">
        <f t="shared" si="4"/>
        <v>#REF!</v>
      </c>
      <c r="R19" s="1" t="str">
        <f>Table1367[[#This Row],[Short Description]]</f>
        <v>CC-75-W</v>
      </c>
      <c r="S19" s="1" t="s">
        <v>147</v>
      </c>
      <c r="T19" s="1" t="s">
        <v>119</v>
      </c>
      <c r="U19" s="1" t="s">
        <v>3</v>
      </c>
      <c r="V19" s="1" t="e">
        <f t="shared" si="5"/>
        <v>#REF!</v>
      </c>
      <c r="W19" s="1" t="e">
        <f t="shared" si="6"/>
        <v>#REF!</v>
      </c>
      <c r="X19" s="1" t="s">
        <v>104</v>
      </c>
      <c r="AC19" s="6">
        <f>Table1367[[#This Row],[US MSRP]]</f>
        <v>160</v>
      </c>
      <c r="AH19" s="1" t="e">
        <f t="shared" si="7"/>
        <v>#REF!</v>
      </c>
      <c r="AI19" s="1" t="e">
        <f t="shared" si="8"/>
        <v>#REF!</v>
      </c>
      <c r="AJ19" s="1" t="e">
        <f t="shared" si="9"/>
        <v>#REF!</v>
      </c>
      <c r="AK19" s="1" t="e">
        <f t="shared" si="10"/>
        <v>#REF!</v>
      </c>
      <c r="AL19" s="1" t="s">
        <v>54</v>
      </c>
      <c r="AM19" s="1" t="s">
        <v>120</v>
      </c>
      <c r="AN19" s="11" t="e">
        <f t="shared" si="3"/>
        <v>#REF!</v>
      </c>
      <c r="AO19" s="1" t="str">
        <f>Table1367[[#This Row],[Manufacturer''s Category]]</f>
        <v>Cambridge</v>
      </c>
      <c r="AQ19" s="1" t="e">
        <f t="shared" si="11"/>
        <v>#REF!</v>
      </c>
    </row>
    <row r="20" spans="1:44" s="1" customFormat="1" ht="42" customHeight="1" x14ac:dyDescent="0.3">
      <c r="A20" s="1" t="e">
        <f t="shared" si="2"/>
        <v>#REF!</v>
      </c>
      <c r="B20" s="5" t="e">
        <f t="shared" si="0"/>
        <v>#REF!</v>
      </c>
      <c r="C20" s="39" t="s">
        <v>3646</v>
      </c>
      <c r="D20" s="40" t="s">
        <v>149</v>
      </c>
      <c r="E20" s="1" t="s">
        <v>53</v>
      </c>
      <c r="F20" s="6">
        <v>1078</v>
      </c>
      <c r="G20" s="1" t="s">
        <v>148</v>
      </c>
      <c r="M20" s="1" t="s">
        <v>73</v>
      </c>
      <c r="N20" s="1" t="s">
        <v>1</v>
      </c>
      <c r="O20" s="3">
        <v>20.411639999999998</v>
      </c>
      <c r="P20" s="1" t="e">
        <f t="shared" si="4"/>
        <v>#REF!</v>
      </c>
      <c r="R20" s="1" t="str">
        <f>Table1367[[#This Row],[Short Description]]</f>
        <v>CC-AE-400-PC</v>
      </c>
      <c r="S20" s="1" t="s">
        <v>150</v>
      </c>
      <c r="T20" s="1" t="s">
        <v>119</v>
      </c>
      <c r="U20" s="1" t="s">
        <v>3</v>
      </c>
      <c r="V20" s="1" t="e">
        <f t="shared" si="5"/>
        <v>#REF!</v>
      </c>
      <c r="W20" s="1" t="e">
        <f t="shared" si="6"/>
        <v>#REF!</v>
      </c>
      <c r="X20" s="1" t="s">
        <v>104</v>
      </c>
      <c r="AC20" s="6">
        <f>Table1367[[#This Row],[US MSRP]]</f>
        <v>1078</v>
      </c>
      <c r="AH20" s="1" t="e">
        <f t="shared" si="7"/>
        <v>#REF!</v>
      </c>
      <c r="AI20" s="1" t="e">
        <f t="shared" si="8"/>
        <v>#REF!</v>
      </c>
      <c r="AJ20" s="1" t="e">
        <f t="shared" si="9"/>
        <v>#REF!</v>
      </c>
      <c r="AK20" s="1" t="e">
        <f t="shared" si="10"/>
        <v>#REF!</v>
      </c>
      <c r="AL20" s="1" t="s">
        <v>57</v>
      </c>
      <c r="AM20" s="1" t="s">
        <v>151</v>
      </c>
      <c r="AN20" s="11" t="e">
        <f t="shared" si="3"/>
        <v>#REF!</v>
      </c>
      <c r="AO20" s="1" t="str">
        <f>Table1367[[#This Row],[Manufacturer''s Category]]</f>
        <v>Cambridge</v>
      </c>
      <c r="AQ20" s="1" t="e">
        <f t="shared" si="11"/>
        <v>#REF!</v>
      </c>
    </row>
    <row r="21" spans="1:44" s="1" customFormat="1" ht="42" customHeight="1" x14ac:dyDescent="0.3">
      <c r="A21" s="1" t="e">
        <f t="shared" si="2"/>
        <v>#REF!</v>
      </c>
      <c r="B21" s="5" t="e">
        <f t="shared" si="0"/>
        <v>#REF!</v>
      </c>
      <c r="C21" s="43" t="s">
        <v>3647</v>
      </c>
      <c r="D21" s="40" t="s">
        <v>153</v>
      </c>
      <c r="E21" s="1" t="s">
        <v>53</v>
      </c>
      <c r="F21" s="6">
        <v>486</v>
      </c>
      <c r="G21" s="1" t="s">
        <v>152</v>
      </c>
      <c r="M21" s="1" t="s">
        <v>73</v>
      </c>
      <c r="N21" s="1" t="s">
        <v>1</v>
      </c>
      <c r="O21" s="3" t="s">
        <v>154</v>
      </c>
      <c r="P21" s="1" t="e">
        <f t="shared" si="4"/>
        <v>#REF!</v>
      </c>
      <c r="R21" s="1" t="str">
        <f>Table1367[[#This Row],[Short Description]]</f>
        <v>CCM-1</v>
      </c>
      <c r="S21" s="64" t="s">
        <v>3232</v>
      </c>
      <c r="T21" s="1" t="s">
        <v>103</v>
      </c>
      <c r="U21" s="1" t="s">
        <v>3</v>
      </c>
      <c r="V21" s="1" t="e">
        <f t="shared" si="5"/>
        <v>#REF!</v>
      </c>
      <c r="W21" s="1" t="e">
        <f t="shared" si="6"/>
        <v>#REF!</v>
      </c>
      <c r="X21" s="1" t="s">
        <v>104</v>
      </c>
      <c r="AC21" s="6">
        <f>Table1367[[#This Row],[US MSRP]]</f>
        <v>486</v>
      </c>
      <c r="AH21" s="1" t="e">
        <f t="shared" si="7"/>
        <v>#REF!</v>
      </c>
      <c r="AI21" s="1" t="e">
        <f t="shared" si="8"/>
        <v>#REF!</v>
      </c>
      <c r="AJ21" s="1" t="e">
        <f t="shared" si="9"/>
        <v>#REF!</v>
      </c>
      <c r="AK21" s="1" t="e">
        <f t="shared" si="10"/>
        <v>#REF!</v>
      </c>
      <c r="AL21" s="1" t="s">
        <v>73</v>
      </c>
      <c r="AM21" s="1" t="s">
        <v>76</v>
      </c>
      <c r="AN21" s="11" t="e">
        <f t="shared" si="3"/>
        <v>#REF!</v>
      </c>
      <c r="AO21" s="1" t="str">
        <f>Table1367[[#This Row],[Manufacturer''s Category]]</f>
        <v>Cambridge</v>
      </c>
      <c r="AQ21" s="1" t="e">
        <f t="shared" si="11"/>
        <v>#REF!</v>
      </c>
      <c r="AR21" s="28"/>
    </row>
    <row r="22" spans="1:44" s="1" customFormat="1" ht="42" customHeight="1" x14ac:dyDescent="0.3">
      <c r="A22" s="1" t="e">
        <f t="shared" si="2"/>
        <v>#REF!</v>
      </c>
      <c r="B22" s="5" t="e">
        <f t="shared" si="0"/>
        <v>#REF!</v>
      </c>
      <c r="C22" s="39" t="s">
        <v>3697</v>
      </c>
      <c r="D22" s="40" t="s">
        <v>156</v>
      </c>
      <c r="E22" s="1" t="s">
        <v>53</v>
      </c>
      <c r="F22" s="6">
        <v>16</v>
      </c>
      <c r="G22" s="1" t="s">
        <v>155</v>
      </c>
      <c r="M22" s="1" t="s">
        <v>73</v>
      </c>
      <c r="N22" s="1" t="s">
        <v>1</v>
      </c>
      <c r="O22" s="3">
        <v>0.113398</v>
      </c>
      <c r="P22" s="1" t="e">
        <f t="shared" si="4"/>
        <v>#REF!</v>
      </c>
      <c r="R22" s="1" t="str">
        <f>Table1367[[#This Row],[Short Description]]</f>
        <v>DM</v>
      </c>
      <c r="S22" s="1" t="s">
        <v>157</v>
      </c>
      <c r="T22" s="1" t="s">
        <v>103</v>
      </c>
      <c r="U22" s="1" t="s">
        <v>3</v>
      </c>
      <c r="V22" s="1" t="e">
        <f t="shared" si="5"/>
        <v>#REF!</v>
      </c>
      <c r="W22" s="1" t="e">
        <f t="shared" si="6"/>
        <v>#REF!</v>
      </c>
      <c r="X22" s="1" t="s">
        <v>104</v>
      </c>
      <c r="AC22" s="6">
        <f>Table1367[[#This Row],[US MSRP]]</f>
        <v>16</v>
      </c>
      <c r="AH22" s="1" t="e">
        <f t="shared" si="7"/>
        <v>#REF!</v>
      </c>
      <c r="AI22" s="1" t="e">
        <f t="shared" si="8"/>
        <v>#REF!</v>
      </c>
      <c r="AJ22" s="1" t="e">
        <f t="shared" si="9"/>
        <v>#REF!</v>
      </c>
      <c r="AK22" s="1" t="e">
        <f t="shared" si="10"/>
        <v>#REF!</v>
      </c>
      <c r="AL22" s="1" t="s">
        <v>57</v>
      </c>
      <c r="AM22" s="1" t="s">
        <v>151</v>
      </c>
      <c r="AN22" s="11" t="e">
        <f t="shared" si="3"/>
        <v>#REF!</v>
      </c>
      <c r="AO22" s="1" t="str">
        <f>Table1367[[#This Row],[Manufacturer''s Category]]</f>
        <v>Cambridge</v>
      </c>
      <c r="AQ22" s="1" t="e">
        <f t="shared" si="11"/>
        <v>#REF!</v>
      </c>
    </row>
    <row r="23" spans="1:44" s="1" customFormat="1" ht="42" customHeight="1" x14ac:dyDescent="0.3">
      <c r="A23" s="1" t="e">
        <f t="shared" si="2"/>
        <v>#REF!</v>
      </c>
      <c r="B23" s="5" t="e">
        <f t="shared" si="0"/>
        <v>#REF!</v>
      </c>
      <c r="C23" s="39" t="s">
        <v>3702</v>
      </c>
      <c r="D23" s="40" t="s">
        <v>159</v>
      </c>
      <c r="E23" s="1" t="s">
        <v>53</v>
      </c>
      <c r="F23" s="6">
        <v>32</v>
      </c>
      <c r="G23" s="1" t="s">
        <v>158</v>
      </c>
      <c r="M23" s="1" t="s">
        <v>73</v>
      </c>
      <c r="N23" s="1" t="s">
        <v>1</v>
      </c>
      <c r="O23" s="3">
        <v>0.113398</v>
      </c>
      <c r="P23" s="1" t="e">
        <f t="shared" si="4"/>
        <v>#REF!</v>
      </c>
      <c r="R23" s="1" t="str">
        <f>Table1367[[#This Row],[Short Description]]</f>
        <v>DRB-1</v>
      </c>
      <c r="S23" s="1" t="s">
        <v>160</v>
      </c>
      <c r="T23" s="1" t="s">
        <v>103</v>
      </c>
      <c r="U23" s="1" t="s">
        <v>3</v>
      </c>
      <c r="V23" s="1" t="e">
        <f t="shared" si="5"/>
        <v>#REF!</v>
      </c>
      <c r="W23" s="1" t="e">
        <f t="shared" si="6"/>
        <v>#REF!</v>
      </c>
      <c r="X23" s="1" t="s">
        <v>104</v>
      </c>
      <c r="AC23" s="6">
        <f>Table1367[[#This Row],[US MSRP]]</f>
        <v>32</v>
      </c>
      <c r="AH23" s="1" t="e">
        <f t="shared" si="7"/>
        <v>#REF!</v>
      </c>
      <c r="AI23" s="1" t="e">
        <f t="shared" si="8"/>
        <v>#REF!</v>
      </c>
      <c r="AJ23" s="1" t="e">
        <f t="shared" si="9"/>
        <v>#REF!</v>
      </c>
      <c r="AK23" s="1" t="e">
        <f t="shared" si="10"/>
        <v>#REF!</v>
      </c>
      <c r="AL23" s="1" t="s">
        <v>73</v>
      </c>
      <c r="AM23" s="1" t="s">
        <v>76</v>
      </c>
      <c r="AN23" s="11" t="e">
        <f t="shared" si="3"/>
        <v>#REF!</v>
      </c>
      <c r="AO23" s="1" t="str">
        <f>Table1367[[#This Row],[Manufacturer''s Category]]</f>
        <v>Cambridge</v>
      </c>
      <c r="AQ23" s="1" t="e">
        <f t="shared" si="11"/>
        <v>#REF!</v>
      </c>
    </row>
    <row r="24" spans="1:44" s="1" customFormat="1" ht="42" customHeight="1" x14ac:dyDescent="0.3">
      <c r="A24" s="1" t="e">
        <f t="shared" si="2"/>
        <v>#REF!</v>
      </c>
      <c r="B24" s="5" t="e">
        <f t="shared" si="0"/>
        <v>#REF!</v>
      </c>
      <c r="C24" s="43" t="s">
        <v>3703</v>
      </c>
      <c r="D24" s="40" t="s">
        <v>162</v>
      </c>
      <c r="E24" s="1" t="s">
        <v>53</v>
      </c>
      <c r="F24" s="6">
        <v>48</v>
      </c>
      <c r="G24" s="1" t="s">
        <v>161</v>
      </c>
      <c r="M24" s="1" t="s">
        <v>73</v>
      </c>
      <c r="N24" s="1" t="s">
        <v>1</v>
      </c>
      <c r="O24" s="3">
        <v>0.226796</v>
      </c>
      <c r="P24" s="1" t="e">
        <f t="shared" si="4"/>
        <v>#REF!</v>
      </c>
      <c r="R24" s="1" t="str">
        <f>Table1367[[#This Row],[Short Description]]</f>
        <v>DRB-1 KIT</v>
      </c>
      <c r="S24" s="1" t="s">
        <v>163</v>
      </c>
      <c r="T24" s="1" t="s">
        <v>103</v>
      </c>
      <c r="U24" s="1" t="s">
        <v>3</v>
      </c>
      <c r="V24" s="1" t="e">
        <f t="shared" si="5"/>
        <v>#REF!</v>
      </c>
      <c r="W24" s="1" t="e">
        <f t="shared" si="6"/>
        <v>#REF!</v>
      </c>
      <c r="X24" s="1" t="s">
        <v>104</v>
      </c>
      <c r="AC24" s="6">
        <f>Table1367[[#This Row],[US MSRP]]</f>
        <v>48</v>
      </c>
      <c r="AH24" s="1" t="e">
        <f t="shared" si="7"/>
        <v>#REF!</v>
      </c>
      <c r="AI24" s="1" t="e">
        <f t="shared" si="8"/>
        <v>#REF!</v>
      </c>
      <c r="AJ24" s="1" t="e">
        <f t="shared" si="9"/>
        <v>#REF!</v>
      </c>
      <c r="AK24" s="1" t="e">
        <f t="shared" si="10"/>
        <v>#REF!</v>
      </c>
      <c r="AL24" s="1" t="s">
        <v>73</v>
      </c>
      <c r="AM24" s="1" t="s">
        <v>115</v>
      </c>
      <c r="AN24" s="11" t="e">
        <f t="shared" si="3"/>
        <v>#REF!</v>
      </c>
      <c r="AO24" s="1" t="str">
        <f>Table1367[[#This Row],[Manufacturer''s Category]]</f>
        <v>Cambridge</v>
      </c>
      <c r="AQ24" s="1" t="e">
        <f t="shared" si="11"/>
        <v>#REF!</v>
      </c>
    </row>
    <row r="25" spans="1:44" s="1" customFormat="1" ht="42" customHeight="1" x14ac:dyDescent="0.3">
      <c r="A25" s="1" t="e">
        <f t="shared" si="2"/>
        <v>#REF!</v>
      </c>
      <c r="B25" s="5" t="e">
        <f t="shared" si="0"/>
        <v>#REF!</v>
      </c>
      <c r="C25" s="43" t="s">
        <v>3704</v>
      </c>
      <c r="D25" s="40" t="s">
        <v>166</v>
      </c>
      <c r="E25" s="1" t="s">
        <v>53</v>
      </c>
      <c r="F25" s="6">
        <v>216</v>
      </c>
      <c r="G25" s="1" t="s">
        <v>165</v>
      </c>
      <c r="M25" s="1" t="s">
        <v>73</v>
      </c>
      <c r="N25" s="1" t="s">
        <v>1</v>
      </c>
      <c r="O25" s="3">
        <v>1</v>
      </c>
      <c r="P25" s="1" t="e">
        <f t="shared" si="4"/>
        <v>#REF!</v>
      </c>
      <c r="R25" s="1" t="str">
        <f>Table1367[[#This Row],[Short Description]]</f>
        <v>DS11x12</v>
      </c>
      <c r="S25" s="1" t="s">
        <v>167</v>
      </c>
      <c r="T25" s="1" t="s">
        <v>114</v>
      </c>
      <c r="U25" s="1" t="s">
        <v>57</v>
      </c>
      <c r="V25" s="1" t="e">
        <f t="shared" si="5"/>
        <v>#REF!</v>
      </c>
      <c r="W25" s="1" t="e">
        <f t="shared" si="6"/>
        <v>#REF!</v>
      </c>
      <c r="X25" s="1" t="s">
        <v>104</v>
      </c>
      <c r="AC25" s="6">
        <f>Table1367[[#This Row],[US MSRP]]</f>
        <v>216</v>
      </c>
      <c r="AH25" s="1" t="e">
        <f t="shared" si="7"/>
        <v>#REF!</v>
      </c>
      <c r="AI25" s="1" t="e">
        <f t="shared" si="8"/>
        <v>#REF!</v>
      </c>
      <c r="AJ25" s="1" t="e">
        <f t="shared" si="9"/>
        <v>#REF!</v>
      </c>
      <c r="AK25" s="1" t="e">
        <f t="shared" si="10"/>
        <v>#REF!</v>
      </c>
      <c r="AL25" s="1" t="s">
        <v>57</v>
      </c>
      <c r="AM25" s="1" t="s">
        <v>151</v>
      </c>
      <c r="AN25" s="11" t="e">
        <f t="shared" si="3"/>
        <v>#REF!</v>
      </c>
      <c r="AO25" s="1" t="str">
        <f>Table1367[[#This Row],[Manufacturer''s Category]]</f>
        <v>Cambridge</v>
      </c>
      <c r="AQ25" s="1" t="e">
        <f t="shared" si="11"/>
        <v>#REF!</v>
      </c>
    </row>
    <row r="26" spans="1:44" s="1" customFormat="1" ht="42" customHeight="1" x14ac:dyDescent="0.3">
      <c r="A26" s="1" t="e">
        <f t="shared" si="2"/>
        <v>#REF!</v>
      </c>
      <c r="B26" s="5" t="e">
        <f t="shared" si="0"/>
        <v>#REF!</v>
      </c>
      <c r="C26" s="43" t="s">
        <v>3705</v>
      </c>
      <c r="D26" s="40" t="s">
        <v>169</v>
      </c>
      <c r="E26" s="1" t="s">
        <v>53</v>
      </c>
      <c r="F26" s="6">
        <v>606</v>
      </c>
      <c r="G26" s="1" t="s">
        <v>168</v>
      </c>
      <c r="M26" s="1" t="s">
        <v>73</v>
      </c>
      <c r="N26" s="1" t="s">
        <v>1</v>
      </c>
      <c r="O26" s="3">
        <v>0.340194</v>
      </c>
      <c r="P26" s="1" t="e">
        <f t="shared" si="4"/>
        <v>#REF!</v>
      </c>
      <c r="R26" s="1" t="str">
        <f>Table1367[[#This Row],[Short Description]]</f>
        <v>DS1320-B-4</v>
      </c>
      <c r="S26" s="40" t="s">
        <v>3249</v>
      </c>
      <c r="T26" s="1" t="s">
        <v>170</v>
      </c>
      <c r="U26" s="1" t="s">
        <v>57</v>
      </c>
      <c r="V26" s="1" t="e">
        <f t="shared" si="5"/>
        <v>#REF!</v>
      </c>
      <c r="W26" s="1" t="e">
        <f t="shared" si="6"/>
        <v>#REF!</v>
      </c>
      <c r="X26" s="1" t="s">
        <v>104</v>
      </c>
      <c r="AC26" s="6">
        <f>Table1367[[#This Row],[US MSRP]]</f>
        <v>606</v>
      </c>
      <c r="AH26" s="1" t="e">
        <f t="shared" si="7"/>
        <v>#REF!</v>
      </c>
      <c r="AI26" s="1" t="e">
        <f t="shared" si="8"/>
        <v>#REF!</v>
      </c>
      <c r="AJ26" s="1" t="e">
        <f t="shared" si="9"/>
        <v>#REF!</v>
      </c>
      <c r="AK26" s="1" t="e">
        <f t="shared" si="10"/>
        <v>#REF!</v>
      </c>
      <c r="AL26" s="1" t="s">
        <v>73</v>
      </c>
      <c r="AM26" s="1" t="s">
        <v>76</v>
      </c>
      <c r="AN26" s="11" t="e">
        <f t="shared" si="3"/>
        <v>#REF!</v>
      </c>
      <c r="AO26" s="1" t="str">
        <f>Table1367[[#This Row],[Manufacturer''s Category]]</f>
        <v>Cambridge</v>
      </c>
      <c r="AQ26" s="1" t="e">
        <f t="shared" si="11"/>
        <v>#REF!</v>
      </c>
    </row>
    <row r="27" spans="1:44" s="1" customFormat="1" ht="42" customHeight="1" x14ac:dyDescent="0.3">
      <c r="A27" s="1" t="e">
        <f t="shared" si="2"/>
        <v>#REF!</v>
      </c>
      <c r="B27" s="5" t="e">
        <f t="shared" si="0"/>
        <v>#REF!</v>
      </c>
      <c r="C27" s="43" t="s">
        <v>3706</v>
      </c>
      <c r="D27" s="40" t="s">
        <v>172</v>
      </c>
      <c r="E27" s="1" t="s">
        <v>53</v>
      </c>
      <c r="F27" s="6">
        <v>606</v>
      </c>
      <c r="G27" s="1" t="s">
        <v>171</v>
      </c>
      <c r="M27" s="1" t="s">
        <v>73</v>
      </c>
      <c r="N27" s="1" t="s">
        <v>1</v>
      </c>
      <c r="O27" s="3">
        <v>0.283495</v>
      </c>
      <c r="P27" s="1" t="e">
        <f t="shared" si="4"/>
        <v>#REF!</v>
      </c>
      <c r="R27" s="1" t="str">
        <f>Table1367[[#This Row],[Short Description]]</f>
        <v>DS1320-W-4</v>
      </c>
      <c r="S27" s="40" t="s">
        <v>3233</v>
      </c>
      <c r="T27" s="1" t="s">
        <v>170</v>
      </c>
      <c r="U27" s="1" t="s">
        <v>57</v>
      </c>
      <c r="V27" s="1" t="e">
        <f t="shared" si="5"/>
        <v>#REF!</v>
      </c>
      <c r="W27" s="1" t="e">
        <f t="shared" si="6"/>
        <v>#REF!</v>
      </c>
      <c r="X27" s="1" t="s">
        <v>104</v>
      </c>
      <c r="AC27" s="6">
        <f>Table1367[[#This Row],[US MSRP]]</f>
        <v>606</v>
      </c>
      <c r="AH27" s="1" t="e">
        <f t="shared" si="7"/>
        <v>#REF!</v>
      </c>
      <c r="AI27" s="1" t="e">
        <f t="shared" si="8"/>
        <v>#REF!</v>
      </c>
      <c r="AJ27" s="1" t="e">
        <f t="shared" si="9"/>
        <v>#REF!</v>
      </c>
      <c r="AK27" s="1" t="e">
        <f t="shared" si="10"/>
        <v>#REF!</v>
      </c>
      <c r="AL27" s="1" t="s">
        <v>73</v>
      </c>
      <c r="AM27" s="1" t="s">
        <v>76</v>
      </c>
      <c r="AN27" s="11" t="e">
        <f t="shared" si="3"/>
        <v>#REF!</v>
      </c>
      <c r="AO27" s="1" t="str">
        <f>Table1367[[#This Row],[Manufacturer''s Category]]</f>
        <v>Cambridge</v>
      </c>
      <c r="AQ27" s="1" t="e">
        <f t="shared" si="11"/>
        <v>#REF!</v>
      </c>
    </row>
    <row r="28" spans="1:44" s="1" customFormat="1" ht="42" customHeight="1" x14ac:dyDescent="0.3">
      <c r="A28" s="1" t="e">
        <f t="shared" si="2"/>
        <v>#REF!</v>
      </c>
      <c r="B28" s="5" t="e">
        <f t="shared" si="0"/>
        <v>#REF!</v>
      </c>
      <c r="C28" s="43" t="s">
        <v>3707</v>
      </c>
      <c r="D28" s="40" t="s">
        <v>174</v>
      </c>
      <c r="E28" s="1" t="s">
        <v>53</v>
      </c>
      <c r="F28" s="6">
        <v>116</v>
      </c>
      <c r="G28" s="1" t="s">
        <v>173</v>
      </c>
      <c r="M28" s="1" t="s">
        <v>54</v>
      </c>
      <c r="N28" s="1" t="s">
        <v>1</v>
      </c>
      <c r="O28" s="3">
        <v>3.628736</v>
      </c>
      <c r="P28" s="1" t="e">
        <f t="shared" si="4"/>
        <v>#REF!</v>
      </c>
      <c r="R28" s="1" t="str">
        <f>Table1367[[#This Row],[Short Description]]</f>
        <v>DS1339B</v>
      </c>
      <c r="S28" s="1" t="s">
        <v>175</v>
      </c>
      <c r="T28" s="1" t="s">
        <v>3242</v>
      </c>
      <c r="U28" s="1" t="s">
        <v>57</v>
      </c>
      <c r="V28" s="1" t="e">
        <f t="shared" si="5"/>
        <v>#REF!</v>
      </c>
      <c r="W28" s="1" t="e">
        <f t="shared" si="6"/>
        <v>#REF!</v>
      </c>
      <c r="X28" s="1" t="s">
        <v>104</v>
      </c>
      <c r="AC28" s="6">
        <f>Table1367[[#This Row],[US MSRP]]</f>
        <v>116</v>
      </c>
      <c r="AH28" s="1" t="e">
        <f t="shared" si="7"/>
        <v>#REF!</v>
      </c>
      <c r="AI28" s="1" t="e">
        <f t="shared" si="8"/>
        <v>#REF!</v>
      </c>
      <c r="AJ28" s="1" t="e">
        <f t="shared" si="9"/>
        <v>#REF!</v>
      </c>
      <c r="AK28" s="1" t="e">
        <f t="shared" si="10"/>
        <v>#REF!</v>
      </c>
      <c r="AL28" s="1" t="s">
        <v>73</v>
      </c>
      <c r="AM28" s="1" t="s">
        <v>76</v>
      </c>
      <c r="AN28" s="11" t="e">
        <f t="shared" si="3"/>
        <v>#REF!</v>
      </c>
      <c r="AO28" s="1" t="str">
        <f>Table1367[[#This Row],[Manufacturer''s Category]]</f>
        <v>Cambridge</v>
      </c>
      <c r="AQ28" s="1" t="e">
        <f t="shared" si="11"/>
        <v>#REF!</v>
      </c>
      <c r="AR28" s="1" t="s">
        <v>176</v>
      </c>
    </row>
    <row r="29" spans="1:44" s="1" customFormat="1" ht="42" customHeight="1" x14ac:dyDescent="0.3">
      <c r="A29" s="1" t="e">
        <f t="shared" si="2"/>
        <v>#REF!</v>
      </c>
      <c r="B29" s="5" t="e">
        <f t="shared" si="0"/>
        <v>#REF!</v>
      </c>
      <c r="C29" s="43" t="s">
        <v>3708</v>
      </c>
      <c r="D29" s="40" t="s">
        <v>178</v>
      </c>
      <c r="E29" s="1" t="s">
        <v>53</v>
      </c>
      <c r="F29" s="6">
        <v>116</v>
      </c>
      <c r="G29" s="1" t="s">
        <v>177</v>
      </c>
      <c r="M29" s="1" t="s">
        <v>73</v>
      </c>
      <c r="N29" s="1" t="s">
        <v>1</v>
      </c>
      <c r="O29" s="3">
        <v>3.628736</v>
      </c>
      <c r="P29" s="1" t="e">
        <f t="shared" si="4"/>
        <v>#REF!</v>
      </c>
      <c r="R29" s="1" t="str">
        <f>Table1367[[#This Row],[Short Description]]</f>
        <v>DS1339W</v>
      </c>
      <c r="S29" s="1" t="s">
        <v>179</v>
      </c>
      <c r="T29" s="1" t="s">
        <v>3242</v>
      </c>
      <c r="U29" s="1" t="s">
        <v>57</v>
      </c>
      <c r="V29" s="1" t="e">
        <f t="shared" si="5"/>
        <v>#REF!</v>
      </c>
      <c r="W29" s="1" t="e">
        <f t="shared" si="6"/>
        <v>#REF!</v>
      </c>
      <c r="X29" s="1" t="s">
        <v>104</v>
      </c>
      <c r="AC29" s="6">
        <f>Table1367[[#This Row],[US MSRP]]</f>
        <v>116</v>
      </c>
      <c r="AH29" s="1" t="e">
        <f t="shared" si="7"/>
        <v>#REF!</v>
      </c>
      <c r="AI29" s="1" t="e">
        <f t="shared" si="8"/>
        <v>#REF!</v>
      </c>
      <c r="AJ29" s="1" t="e">
        <f t="shared" si="9"/>
        <v>#REF!</v>
      </c>
      <c r="AK29" s="1" t="e">
        <f t="shared" si="10"/>
        <v>#REF!</v>
      </c>
      <c r="AL29" s="1" t="s">
        <v>73</v>
      </c>
      <c r="AM29" s="1" t="s">
        <v>76</v>
      </c>
      <c r="AN29" s="11" t="e">
        <f t="shared" si="3"/>
        <v>#REF!</v>
      </c>
      <c r="AO29" s="1" t="str">
        <f>Table1367[[#This Row],[Manufacturer''s Category]]</f>
        <v>Cambridge</v>
      </c>
      <c r="AQ29" s="1" t="e">
        <f t="shared" si="11"/>
        <v>#REF!</v>
      </c>
      <c r="AR29" s="1" t="s">
        <v>180</v>
      </c>
    </row>
    <row r="30" spans="1:44" s="1" customFormat="1" ht="42" customHeight="1" x14ac:dyDescent="0.3">
      <c r="A30" s="1" t="e">
        <f t="shared" si="2"/>
        <v>#REF!</v>
      </c>
      <c r="B30" s="5" t="e">
        <f t="shared" si="0"/>
        <v>#REF!</v>
      </c>
      <c r="C30" s="43" t="s">
        <v>3709</v>
      </c>
      <c r="D30" s="40" t="s">
        <v>182</v>
      </c>
      <c r="E30" s="1" t="s">
        <v>53</v>
      </c>
      <c r="F30" s="6">
        <v>116</v>
      </c>
      <c r="G30" s="1" t="s">
        <v>181</v>
      </c>
      <c r="M30" s="1" t="s">
        <v>54</v>
      </c>
      <c r="N30" s="1" t="s">
        <v>1</v>
      </c>
      <c r="O30" s="3">
        <v>3.628736</v>
      </c>
      <c r="P30" s="1" t="e">
        <f t="shared" si="4"/>
        <v>#REF!</v>
      </c>
      <c r="R30" s="1" t="str">
        <f>Table1367[[#This Row],[Short Description]]</f>
        <v>DS1357B</v>
      </c>
      <c r="S30" s="64" t="s">
        <v>3234</v>
      </c>
      <c r="T30" s="1" t="s">
        <v>3242</v>
      </c>
      <c r="U30" s="1" t="s">
        <v>57</v>
      </c>
      <c r="V30" s="1" t="e">
        <f t="shared" si="5"/>
        <v>#REF!</v>
      </c>
      <c r="W30" s="1" t="e">
        <f t="shared" si="6"/>
        <v>#REF!</v>
      </c>
      <c r="X30" s="1" t="s">
        <v>104</v>
      </c>
      <c r="AC30" s="6">
        <f>Table1367[[#This Row],[US MSRP]]</f>
        <v>116</v>
      </c>
      <c r="AH30" s="1" t="e">
        <f t="shared" si="7"/>
        <v>#REF!</v>
      </c>
      <c r="AI30" s="1" t="e">
        <f t="shared" si="8"/>
        <v>#REF!</v>
      </c>
      <c r="AJ30" s="1" t="e">
        <f t="shared" si="9"/>
        <v>#REF!</v>
      </c>
      <c r="AK30" s="1" t="e">
        <f t="shared" si="10"/>
        <v>#REF!</v>
      </c>
      <c r="AL30" s="1" t="s">
        <v>73</v>
      </c>
      <c r="AM30" s="1" t="s">
        <v>76</v>
      </c>
      <c r="AN30" s="11" t="e">
        <f t="shared" si="3"/>
        <v>#REF!</v>
      </c>
      <c r="AO30" s="1" t="str">
        <f>Table1367[[#This Row],[Manufacturer''s Category]]</f>
        <v>Cambridge</v>
      </c>
      <c r="AQ30" s="1" t="e">
        <f t="shared" si="11"/>
        <v>#REF!</v>
      </c>
      <c r="AR30" s="1" t="s">
        <v>183</v>
      </c>
    </row>
    <row r="31" spans="1:44" s="1" customFormat="1" ht="42" customHeight="1" x14ac:dyDescent="0.3">
      <c r="A31" s="1" t="e">
        <f t="shared" si="2"/>
        <v>#REF!</v>
      </c>
      <c r="B31" s="5" t="e">
        <f t="shared" si="0"/>
        <v>#REF!</v>
      </c>
      <c r="C31" s="43" t="s">
        <v>3710</v>
      </c>
      <c r="D31" s="40" t="s">
        <v>185</v>
      </c>
      <c r="E31" s="1" t="s">
        <v>53</v>
      </c>
      <c r="F31" s="6">
        <v>116</v>
      </c>
      <c r="G31" s="1" t="s">
        <v>184</v>
      </c>
      <c r="M31" s="1" t="s">
        <v>54</v>
      </c>
      <c r="N31" s="1" t="s">
        <v>1</v>
      </c>
      <c r="O31" s="3">
        <v>3.628736</v>
      </c>
      <c r="P31" s="1" t="e">
        <f t="shared" si="4"/>
        <v>#REF!</v>
      </c>
      <c r="R31" s="1" t="str">
        <f>Table1367[[#This Row],[Short Description]]</f>
        <v>DS1357W</v>
      </c>
      <c r="S31" s="64" t="s">
        <v>3235</v>
      </c>
      <c r="T31" s="1" t="s">
        <v>3242</v>
      </c>
      <c r="U31" s="1" t="s">
        <v>57</v>
      </c>
      <c r="V31" s="1" t="e">
        <f t="shared" si="5"/>
        <v>#REF!</v>
      </c>
      <c r="W31" s="1" t="e">
        <f t="shared" si="6"/>
        <v>#REF!</v>
      </c>
      <c r="X31" s="1" t="s">
        <v>104</v>
      </c>
      <c r="AC31" s="6">
        <f>Table1367[[#This Row],[US MSRP]]</f>
        <v>116</v>
      </c>
      <c r="AH31" s="1" t="e">
        <f t="shared" si="7"/>
        <v>#REF!</v>
      </c>
      <c r="AI31" s="1" t="e">
        <f t="shared" si="8"/>
        <v>#REF!</v>
      </c>
      <c r="AJ31" s="1" t="e">
        <f t="shared" si="9"/>
        <v>#REF!</v>
      </c>
      <c r="AK31" s="1" t="e">
        <f t="shared" si="10"/>
        <v>#REF!</v>
      </c>
      <c r="AL31" s="1" t="s">
        <v>73</v>
      </c>
      <c r="AM31" s="1" t="s">
        <v>76</v>
      </c>
      <c r="AN31" s="11" t="e">
        <f t="shared" si="3"/>
        <v>#REF!</v>
      </c>
      <c r="AO31" s="1" t="str">
        <f>Table1367[[#This Row],[Manufacturer''s Category]]</f>
        <v>Cambridge</v>
      </c>
      <c r="AQ31" s="1" t="e">
        <f t="shared" si="11"/>
        <v>#REF!</v>
      </c>
      <c r="AR31" s="1" t="s">
        <v>186</v>
      </c>
    </row>
    <row r="32" spans="1:44" s="1" customFormat="1" ht="42" customHeight="1" x14ac:dyDescent="0.3">
      <c r="A32" s="1" t="e">
        <f t="shared" si="2"/>
        <v>#REF!</v>
      </c>
      <c r="B32" s="5" t="e">
        <f t="shared" ref="B32:B60" si="12">Effectivity_Date</f>
        <v>#REF!</v>
      </c>
      <c r="C32" s="43" t="s">
        <v>3711</v>
      </c>
      <c r="D32" s="40" t="s">
        <v>188</v>
      </c>
      <c r="E32" s="1" t="s">
        <v>53</v>
      </c>
      <c r="F32" s="6">
        <v>144</v>
      </c>
      <c r="G32" s="1" t="s">
        <v>187</v>
      </c>
      <c r="M32" s="1" t="s">
        <v>73</v>
      </c>
      <c r="N32" s="1" t="s">
        <v>1</v>
      </c>
      <c r="O32" s="3">
        <v>1.814368</v>
      </c>
      <c r="P32" s="1" t="e">
        <f t="shared" si="4"/>
        <v>#REF!</v>
      </c>
      <c r="R32" s="1" t="str">
        <f>Table1367[[#This Row],[Short Description]]</f>
        <v>DS1375</v>
      </c>
      <c r="S32" s="64" t="s">
        <v>3236</v>
      </c>
      <c r="T32" s="1" t="s">
        <v>3242</v>
      </c>
      <c r="U32" s="1" t="s">
        <v>57</v>
      </c>
      <c r="V32" s="1" t="e">
        <f t="shared" si="5"/>
        <v>#REF!</v>
      </c>
      <c r="W32" s="1" t="e">
        <f t="shared" si="6"/>
        <v>#REF!</v>
      </c>
      <c r="X32" s="1" t="s">
        <v>104</v>
      </c>
      <c r="AC32" s="6">
        <f>Table1367[[#This Row],[US MSRP]]</f>
        <v>144</v>
      </c>
      <c r="AH32" s="1" t="e">
        <f t="shared" si="7"/>
        <v>#REF!</v>
      </c>
      <c r="AI32" s="1" t="e">
        <f t="shared" si="8"/>
        <v>#REF!</v>
      </c>
      <c r="AJ32" s="1" t="e">
        <f t="shared" si="9"/>
        <v>#REF!</v>
      </c>
      <c r="AK32" s="1" t="e">
        <f t="shared" si="10"/>
        <v>#REF!</v>
      </c>
      <c r="AL32" s="1" t="s">
        <v>57</v>
      </c>
      <c r="AM32" s="1" t="s">
        <v>151</v>
      </c>
      <c r="AN32" s="11" t="e">
        <f t="shared" si="3"/>
        <v>#REF!</v>
      </c>
      <c r="AO32" s="1" t="str">
        <f>Table1367[[#This Row],[Manufacturer''s Category]]</f>
        <v>Cambridge</v>
      </c>
      <c r="AQ32" s="1" t="e">
        <f t="shared" si="11"/>
        <v>#REF!</v>
      </c>
    </row>
    <row r="33" spans="1:43" s="1" customFormat="1" ht="42" customHeight="1" x14ac:dyDescent="0.3">
      <c r="A33" s="1" t="e">
        <f t="shared" si="2"/>
        <v>#REF!</v>
      </c>
      <c r="B33" s="5" t="e">
        <f t="shared" si="12"/>
        <v>#REF!</v>
      </c>
      <c r="C33" s="43" t="s">
        <v>3712</v>
      </c>
      <c r="D33" s="40" t="s">
        <v>190</v>
      </c>
      <c r="E33" s="1" t="s">
        <v>53</v>
      </c>
      <c r="F33" s="6">
        <v>116</v>
      </c>
      <c r="G33" s="1" t="s">
        <v>189</v>
      </c>
      <c r="M33" s="1" t="s">
        <v>54</v>
      </c>
      <c r="N33" s="1" t="s">
        <v>1</v>
      </c>
      <c r="O33" s="3">
        <v>0.90718399999999999</v>
      </c>
      <c r="P33" s="1" t="e">
        <f t="shared" si="4"/>
        <v>#REF!</v>
      </c>
      <c r="R33" s="1" t="str">
        <f>Table1367[[#This Row],[Short Description]]</f>
        <v>DS1390</v>
      </c>
      <c r="S33" s="1" t="s">
        <v>191</v>
      </c>
      <c r="T33" s="1" t="s">
        <v>3242</v>
      </c>
      <c r="U33" s="1" t="s">
        <v>57</v>
      </c>
      <c r="V33" s="1" t="e">
        <f t="shared" si="5"/>
        <v>#REF!</v>
      </c>
      <c r="W33" s="1" t="e">
        <f t="shared" si="6"/>
        <v>#REF!</v>
      </c>
      <c r="X33" s="1" t="s">
        <v>104</v>
      </c>
      <c r="AC33" s="6">
        <f>Table1367[[#This Row],[US MSRP]]</f>
        <v>116</v>
      </c>
      <c r="AH33" s="1" t="e">
        <f t="shared" si="7"/>
        <v>#REF!</v>
      </c>
      <c r="AI33" s="1" t="e">
        <f t="shared" si="8"/>
        <v>#REF!</v>
      </c>
      <c r="AJ33" s="1" t="e">
        <f t="shared" si="9"/>
        <v>#REF!</v>
      </c>
      <c r="AK33" s="1" t="e">
        <f t="shared" si="10"/>
        <v>#REF!</v>
      </c>
      <c r="AL33" s="1" t="s">
        <v>73</v>
      </c>
      <c r="AM33" s="1" t="s">
        <v>76</v>
      </c>
      <c r="AN33" s="11" t="e">
        <f t="shared" si="3"/>
        <v>#REF!</v>
      </c>
      <c r="AO33" s="1" t="str">
        <f>Table1367[[#This Row],[Manufacturer''s Category]]</f>
        <v>Cambridge</v>
      </c>
      <c r="AQ33" s="1" t="e">
        <f t="shared" si="11"/>
        <v>#REF!</v>
      </c>
    </row>
    <row r="34" spans="1:43" s="1" customFormat="1" ht="42" customHeight="1" x14ac:dyDescent="0.3">
      <c r="A34" s="1" t="e">
        <f t="shared" si="2"/>
        <v>#REF!</v>
      </c>
      <c r="B34" s="5" t="e">
        <f t="shared" si="12"/>
        <v>#REF!</v>
      </c>
      <c r="C34" s="43" t="s">
        <v>3713</v>
      </c>
      <c r="D34" s="40" t="s">
        <v>193</v>
      </c>
      <c r="E34" s="1" t="s">
        <v>53</v>
      </c>
      <c r="F34" s="6">
        <v>200</v>
      </c>
      <c r="G34" s="1" t="s">
        <v>192</v>
      </c>
      <c r="M34" s="1" t="s">
        <v>54</v>
      </c>
      <c r="N34" s="1" t="s">
        <v>1</v>
      </c>
      <c r="O34" s="3">
        <v>2.0411640000000002</v>
      </c>
      <c r="P34" s="1" t="e">
        <f t="shared" si="4"/>
        <v>#REF!</v>
      </c>
      <c r="R34" s="1" t="str">
        <f>Table1367[[#This Row],[Short Description]]</f>
        <v>DS1390B</v>
      </c>
      <c r="S34" s="1" t="s">
        <v>194</v>
      </c>
      <c r="T34" s="1" t="s">
        <v>3242</v>
      </c>
      <c r="U34" s="1" t="s">
        <v>57</v>
      </c>
      <c r="V34" s="1" t="e">
        <f t="shared" si="5"/>
        <v>#REF!</v>
      </c>
      <c r="W34" s="1" t="e">
        <f t="shared" si="6"/>
        <v>#REF!</v>
      </c>
      <c r="X34" s="1" t="s">
        <v>104</v>
      </c>
      <c r="AC34" s="6">
        <f>Table1367[[#This Row],[US MSRP]]</f>
        <v>200</v>
      </c>
      <c r="AH34" s="1" t="e">
        <f t="shared" si="7"/>
        <v>#REF!</v>
      </c>
      <c r="AI34" s="1" t="e">
        <f t="shared" si="8"/>
        <v>#REF!</v>
      </c>
      <c r="AJ34" s="1" t="e">
        <f t="shared" si="9"/>
        <v>#REF!</v>
      </c>
      <c r="AK34" s="1" t="e">
        <f t="shared" si="10"/>
        <v>#REF!</v>
      </c>
      <c r="AL34" s="1" t="s">
        <v>73</v>
      </c>
      <c r="AM34" s="1" t="s">
        <v>76</v>
      </c>
      <c r="AN34" s="11" t="e">
        <f t="shared" si="3"/>
        <v>#REF!</v>
      </c>
      <c r="AO34" s="1" t="str">
        <f>Table1367[[#This Row],[Manufacturer''s Category]]</f>
        <v>Cambridge</v>
      </c>
      <c r="AQ34" s="1" t="e">
        <f t="shared" si="11"/>
        <v>#REF!</v>
      </c>
    </row>
    <row r="35" spans="1:43" s="1" customFormat="1" ht="42" customHeight="1" x14ac:dyDescent="0.3">
      <c r="A35" s="1" t="e">
        <f t="shared" si="2"/>
        <v>#REF!</v>
      </c>
      <c r="B35" s="5" t="e">
        <f t="shared" si="12"/>
        <v>#REF!</v>
      </c>
      <c r="C35" s="43" t="s">
        <v>3714</v>
      </c>
      <c r="D35" s="40" t="s">
        <v>196</v>
      </c>
      <c r="E35" s="1" t="s">
        <v>53</v>
      </c>
      <c r="F35" s="6">
        <v>116</v>
      </c>
      <c r="G35" s="1" t="s">
        <v>195</v>
      </c>
      <c r="M35" s="1" t="s">
        <v>54</v>
      </c>
      <c r="N35" s="1" t="s">
        <v>1</v>
      </c>
      <c r="O35" s="3">
        <v>0.90718399999999999</v>
      </c>
      <c r="P35" s="1" t="e">
        <f t="shared" si="4"/>
        <v>#REF!</v>
      </c>
      <c r="R35" s="1" t="str">
        <f>Table1367[[#This Row],[Short Description]]</f>
        <v>DS1398</v>
      </c>
      <c r="S35" s="64" t="s">
        <v>3237</v>
      </c>
      <c r="T35" s="1" t="s">
        <v>3242</v>
      </c>
      <c r="U35" s="1" t="s">
        <v>57</v>
      </c>
      <c r="V35" s="1" t="e">
        <f t="shared" si="5"/>
        <v>#REF!</v>
      </c>
      <c r="W35" s="1" t="e">
        <f t="shared" si="6"/>
        <v>#REF!</v>
      </c>
      <c r="X35" s="1" t="s">
        <v>104</v>
      </c>
      <c r="AC35" s="6">
        <f>Table1367[[#This Row],[US MSRP]]</f>
        <v>116</v>
      </c>
      <c r="AH35" s="1" t="e">
        <f t="shared" si="7"/>
        <v>#REF!</v>
      </c>
      <c r="AI35" s="1" t="e">
        <f t="shared" si="8"/>
        <v>#REF!</v>
      </c>
      <c r="AJ35" s="1" t="e">
        <f t="shared" si="9"/>
        <v>#REF!</v>
      </c>
      <c r="AK35" s="1" t="e">
        <f t="shared" si="10"/>
        <v>#REF!</v>
      </c>
      <c r="AL35" s="1" t="s">
        <v>73</v>
      </c>
      <c r="AM35" s="1" t="s">
        <v>76</v>
      </c>
      <c r="AN35" s="11" t="e">
        <f t="shared" si="3"/>
        <v>#REF!</v>
      </c>
      <c r="AO35" s="1" t="str">
        <f>Table1367[[#This Row],[Manufacturer''s Category]]</f>
        <v>Cambridge</v>
      </c>
      <c r="AQ35" s="1" t="e">
        <f t="shared" si="11"/>
        <v>#REF!</v>
      </c>
    </row>
    <row r="36" spans="1:43" s="1" customFormat="1" ht="42" customHeight="1" x14ac:dyDescent="0.3">
      <c r="A36" s="1" t="e">
        <f t="shared" si="2"/>
        <v>#REF!</v>
      </c>
      <c r="B36" s="5" t="e">
        <f t="shared" si="12"/>
        <v>#REF!</v>
      </c>
      <c r="C36" s="43" t="s">
        <v>3715</v>
      </c>
      <c r="D36" s="40" t="s">
        <v>198</v>
      </c>
      <c r="E36" s="1" t="s">
        <v>53</v>
      </c>
      <c r="F36" s="6">
        <v>200</v>
      </c>
      <c r="G36" s="1" t="s">
        <v>197</v>
      </c>
      <c r="M36" s="1" t="s">
        <v>54</v>
      </c>
      <c r="N36" s="1" t="s">
        <v>1</v>
      </c>
      <c r="O36" s="3">
        <v>1.814368</v>
      </c>
      <c r="P36" s="1" t="e">
        <f t="shared" si="4"/>
        <v>#REF!</v>
      </c>
      <c r="R36" s="1" t="str">
        <f>Table1367[[#This Row],[Short Description]]</f>
        <v>DS1398B</v>
      </c>
      <c r="S36" s="64" t="s">
        <v>3238</v>
      </c>
      <c r="T36" s="1" t="s">
        <v>3242</v>
      </c>
      <c r="U36" s="1" t="s">
        <v>57</v>
      </c>
      <c r="V36" s="1" t="e">
        <f t="shared" si="5"/>
        <v>#REF!</v>
      </c>
      <c r="W36" s="1" t="e">
        <f t="shared" si="6"/>
        <v>#REF!</v>
      </c>
      <c r="X36" s="1" t="s">
        <v>104</v>
      </c>
      <c r="AC36" s="6">
        <f>Table1367[[#This Row],[US MSRP]]</f>
        <v>200</v>
      </c>
      <c r="AH36" s="1" t="e">
        <f t="shared" si="7"/>
        <v>#REF!</v>
      </c>
      <c r="AI36" s="1" t="e">
        <f t="shared" si="8"/>
        <v>#REF!</v>
      </c>
      <c r="AJ36" s="1" t="e">
        <f t="shared" si="9"/>
        <v>#REF!</v>
      </c>
      <c r="AK36" s="1" t="e">
        <f t="shared" si="10"/>
        <v>#REF!</v>
      </c>
      <c r="AL36" s="1" t="s">
        <v>73</v>
      </c>
      <c r="AM36" s="1" t="s">
        <v>76</v>
      </c>
      <c r="AN36" s="11" t="e">
        <f t="shared" si="3"/>
        <v>#REF!</v>
      </c>
      <c r="AO36" s="1" t="str">
        <f>Table1367[[#This Row],[Manufacturer''s Category]]</f>
        <v>Cambridge</v>
      </c>
      <c r="AQ36" s="1" t="e">
        <f t="shared" si="11"/>
        <v>#REF!</v>
      </c>
    </row>
    <row r="37" spans="1:43" s="1" customFormat="1" ht="42" customHeight="1" x14ac:dyDescent="0.3">
      <c r="A37" s="1" t="e">
        <f t="shared" si="2"/>
        <v>#REF!</v>
      </c>
      <c r="B37" s="5" t="e">
        <f t="shared" si="12"/>
        <v>#REF!</v>
      </c>
      <c r="C37" s="43" t="s">
        <v>3716</v>
      </c>
      <c r="D37" s="40" t="s">
        <v>200</v>
      </c>
      <c r="E37" s="1" t="s">
        <v>53</v>
      </c>
      <c r="F37" s="6">
        <v>78</v>
      </c>
      <c r="G37" s="1" t="s">
        <v>199</v>
      </c>
      <c r="M37" s="1" t="s">
        <v>73</v>
      </c>
      <c r="N37" s="1" t="s">
        <v>1</v>
      </c>
      <c r="O37" s="3">
        <v>2.26796</v>
      </c>
      <c r="P37" s="1" t="e">
        <f t="shared" si="4"/>
        <v>#REF!</v>
      </c>
      <c r="R37" s="1" t="str">
        <f>Table1367[[#This Row],[Short Description]]</f>
        <v>DS2022</v>
      </c>
      <c r="S37" s="1" t="s">
        <v>201</v>
      </c>
      <c r="T37" s="1" t="s">
        <v>114</v>
      </c>
      <c r="U37" s="1" t="s">
        <v>3</v>
      </c>
      <c r="V37" s="1" t="e">
        <f t="shared" si="5"/>
        <v>#REF!</v>
      </c>
      <c r="W37" s="1" t="e">
        <f t="shared" si="6"/>
        <v>#REF!</v>
      </c>
      <c r="X37" s="1" t="s">
        <v>104</v>
      </c>
      <c r="AC37" s="6">
        <f>Table1367[[#This Row],[US MSRP]]</f>
        <v>78</v>
      </c>
      <c r="AH37" s="1" t="e">
        <f t="shared" si="7"/>
        <v>#REF!</v>
      </c>
      <c r="AI37" s="1" t="e">
        <f t="shared" si="8"/>
        <v>#REF!</v>
      </c>
      <c r="AJ37" s="1" t="e">
        <f t="shared" si="9"/>
        <v>#REF!</v>
      </c>
      <c r="AK37" s="1" t="e">
        <f t="shared" si="10"/>
        <v>#REF!</v>
      </c>
      <c r="AL37" s="1" t="s">
        <v>57</v>
      </c>
      <c r="AM37" s="1" t="s">
        <v>151</v>
      </c>
      <c r="AN37" s="11" t="e">
        <f t="shared" si="3"/>
        <v>#REF!</v>
      </c>
      <c r="AO37" s="1" t="str">
        <f>Table1367[[#This Row],[Manufacturer''s Category]]</f>
        <v>Cambridge</v>
      </c>
      <c r="AQ37" s="1" t="e">
        <f t="shared" si="11"/>
        <v>#REF!</v>
      </c>
    </row>
    <row r="38" spans="1:43" s="1" customFormat="1" ht="42" customHeight="1" x14ac:dyDescent="0.3">
      <c r="A38" s="1" t="e">
        <f t="shared" si="2"/>
        <v>#REF!</v>
      </c>
      <c r="B38" s="5" t="e">
        <f t="shared" si="12"/>
        <v>#REF!</v>
      </c>
      <c r="C38" s="43" t="s">
        <v>3717</v>
      </c>
      <c r="D38" s="40" t="s">
        <v>203</v>
      </c>
      <c r="E38" s="1" t="s">
        <v>53</v>
      </c>
      <c r="F38" s="6">
        <v>342</v>
      </c>
      <c r="G38" s="1" t="s">
        <v>202</v>
      </c>
      <c r="M38" s="1" t="s">
        <v>73</v>
      </c>
      <c r="N38" s="1" t="s">
        <v>1</v>
      </c>
      <c r="O38" s="3">
        <v>0.90718399999999999</v>
      </c>
      <c r="P38" s="1" t="e">
        <f t="shared" si="4"/>
        <v>#REF!</v>
      </c>
      <c r="R38" s="1" t="str">
        <f>Table1367[[#This Row],[Short Description]]</f>
        <v>DS2400</v>
      </c>
      <c r="S38" s="1" t="s">
        <v>204</v>
      </c>
      <c r="T38" s="1" t="s">
        <v>170</v>
      </c>
      <c r="U38" s="1" t="s">
        <v>57</v>
      </c>
      <c r="V38" s="1" t="e">
        <f t="shared" si="5"/>
        <v>#REF!</v>
      </c>
      <c r="W38" s="1" t="e">
        <f t="shared" si="6"/>
        <v>#REF!</v>
      </c>
      <c r="X38" s="1" t="s">
        <v>104</v>
      </c>
      <c r="AC38" s="6">
        <f>Table1367[[#This Row],[US MSRP]]</f>
        <v>342</v>
      </c>
      <c r="AH38" s="1" t="e">
        <f t="shared" si="7"/>
        <v>#REF!</v>
      </c>
      <c r="AI38" s="1" t="e">
        <f t="shared" si="8"/>
        <v>#REF!</v>
      </c>
      <c r="AJ38" s="1" t="e">
        <f t="shared" si="9"/>
        <v>#REF!</v>
      </c>
      <c r="AK38" s="1" t="e">
        <f t="shared" si="10"/>
        <v>#REF!</v>
      </c>
      <c r="AL38" s="1" t="s">
        <v>57</v>
      </c>
      <c r="AM38" s="1" t="s">
        <v>151</v>
      </c>
      <c r="AN38" s="11" t="e">
        <f t="shared" si="3"/>
        <v>#REF!</v>
      </c>
      <c r="AO38" s="1" t="str">
        <f>Table1367[[#This Row],[Manufacturer''s Category]]</f>
        <v>Cambridge</v>
      </c>
      <c r="AQ38" s="1" t="e">
        <f t="shared" si="11"/>
        <v>#REF!</v>
      </c>
    </row>
    <row r="39" spans="1:43" s="1" customFormat="1" ht="42" customHeight="1" x14ac:dyDescent="0.3">
      <c r="A39" s="1" t="e">
        <f t="shared" si="2"/>
        <v>#REF!</v>
      </c>
      <c r="B39" s="5" t="e">
        <f t="shared" si="12"/>
        <v>#REF!</v>
      </c>
      <c r="C39" s="43" t="s">
        <v>3718</v>
      </c>
      <c r="D39" s="40" t="s">
        <v>206</v>
      </c>
      <c r="E39" s="1" t="s">
        <v>53</v>
      </c>
      <c r="F39" s="6">
        <v>474</v>
      </c>
      <c r="G39" s="1" t="s">
        <v>205</v>
      </c>
      <c r="M39" s="1" t="s">
        <v>73</v>
      </c>
      <c r="N39" s="1" t="s">
        <v>1</v>
      </c>
      <c r="O39" s="3">
        <v>0.226796</v>
      </c>
      <c r="P39" s="1" t="e">
        <f t="shared" si="4"/>
        <v>#REF!</v>
      </c>
      <c r="R39" s="1" t="str">
        <f>Table1367[[#This Row],[Short Description]]</f>
        <v>DS2408</v>
      </c>
      <c r="S39" s="64" t="s">
        <v>3239</v>
      </c>
      <c r="T39" s="1" t="s">
        <v>170</v>
      </c>
      <c r="U39" s="1" t="s">
        <v>57</v>
      </c>
      <c r="V39" s="1" t="e">
        <f t="shared" si="5"/>
        <v>#REF!</v>
      </c>
      <c r="W39" s="1" t="e">
        <f t="shared" si="6"/>
        <v>#REF!</v>
      </c>
      <c r="X39" s="1" t="s">
        <v>104</v>
      </c>
      <c r="AC39" s="6">
        <f>Table1367[[#This Row],[US MSRP]]</f>
        <v>474</v>
      </c>
      <c r="AH39" s="1" t="e">
        <f t="shared" si="7"/>
        <v>#REF!</v>
      </c>
      <c r="AI39" s="1" t="e">
        <f t="shared" si="8"/>
        <v>#REF!</v>
      </c>
      <c r="AJ39" s="1" t="e">
        <f t="shared" si="9"/>
        <v>#REF!</v>
      </c>
      <c r="AK39" s="1" t="e">
        <f t="shared" si="10"/>
        <v>#REF!</v>
      </c>
      <c r="AL39" s="1" t="s">
        <v>57</v>
      </c>
      <c r="AM39" s="1" t="s">
        <v>151</v>
      </c>
      <c r="AN39" s="11" t="e">
        <f t="shared" si="3"/>
        <v>#REF!</v>
      </c>
      <c r="AO39" s="1" t="str">
        <f>Table1367[[#This Row],[Manufacturer''s Category]]</f>
        <v>Cambridge</v>
      </c>
      <c r="AQ39" s="1" t="e">
        <f t="shared" si="11"/>
        <v>#REF!</v>
      </c>
    </row>
    <row r="40" spans="1:43" s="1" customFormat="1" ht="42" customHeight="1" x14ac:dyDescent="0.3">
      <c r="A40" s="1" t="e">
        <f t="shared" si="2"/>
        <v>#REF!</v>
      </c>
      <c r="B40" s="5" t="e">
        <f t="shared" si="12"/>
        <v>#REF!</v>
      </c>
      <c r="C40" s="43" t="s">
        <v>3719</v>
      </c>
      <c r="D40" s="40" t="s">
        <v>208</v>
      </c>
      <c r="E40" s="1" t="s">
        <v>53</v>
      </c>
      <c r="F40" s="6">
        <v>298</v>
      </c>
      <c r="G40" s="1" t="s">
        <v>207</v>
      </c>
      <c r="M40" s="1" t="s">
        <v>73</v>
      </c>
      <c r="N40" s="1" t="s">
        <v>1</v>
      </c>
      <c r="O40" s="3">
        <v>0.453592</v>
      </c>
      <c r="P40" s="1" t="e">
        <f t="shared" si="4"/>
        <v>#REF!</v>
      </c>
      <c r="R40" s="1" t="str">
        <f>Table1367[[#This Row],[Short Description]]</f>
        <v>DS2500</v>
      </c>
      <c r="S40" s="1" t="s">
        <v>209</v>
      </c>
      <c r="T40" s="1" t="s">
        <v>170</v>
      </c>
      <c r="U40" s="1" t="s">
        <v>57</v>
      </c>
      <c r="V40" s="1" t="e">
        <f t="shared" si="5"/>
        <v>#REF!</v>
      </c>
      <c r="W40" s="1" t="e">
        <f t="shared" si="6"/>
        <v>#REF!</v>
      </c>
      <c r="X40" s="1" t="s">
        <v>104</v>
      </c>
      <c r="AC40" s="6">
        <f>Table1367[[#This Row],[US MSRP]]</f>
        <v>298</v>
      </c>
      <c r="AH40" s="1" t="e">
        <f t="shared" si="7"/>
        <v>#REF!</v>
      </c>
      <c r="AI40" s="1" t="e">
        <f t="shared" si="8"/>
        <v>#REF!</v>
      </c>
      <c r="AJ40" s="1" t="e">
        <f t="shared" si="9"/>
        <v>#REF!</v>
      </c>
      <c r="AK40" s="1" t="e">
        <f t="shared" si="10"/>
        <v>#REF!</v>
      </c>
      <c r="AL40" s="1" t="s">
        <v>57</v>
      </c>
      <c r="AM40" s="1" t="s">
        <v>151</v>
      </c>
      <c r="AN40" s="11" t="e">
        <f t="shared" si="3"/>
        <v>#REF!</v>
      </c>
      <c r="AO40" s="1" t="str">
        <f>Table1367[[#This Row],[Manufacturer''s Category]]</f>
        <v>Cambridge</v>
      </c>
      <c r="AQ40" s="1" t="e">
        <f t="shared" si="11"/>
        <v>#REF!</v>
      </c>
    </row>
    <row r="41" spans="1:43" s="1" customFormat="1" ht="42" customHeight="1" x14ac:dyDescent="0.3">
      <c r="A41" s="1" t="e">
        <f t="shared" si="2"/>
        <v>#REF!</v>
      </c>
      <c r="B41" s="5" t="e">
        <f t="shared" si="12"/>
        <v>#REF!</v>
      </c>
      <c r="C41" s="43" t="s">
        <v>3720</v>
      </c>
      <c r="D41" s="40" t="s">
        <v>211</v>
      </c>
      <c r="E41" s="1" t="s">
        <v>53</v>
      </c>
      <c r="F41" s="6">
        <v>680</v>
      </c>
      <c r="G41" s="1" t="s">
        <v>210</v>
      </c>
      <c r="M41" s="1" t="s">
        <v>73</v>
      </c>
      <c r="N41" s="1" t="s">
        <v>1</v>
      </c>
      <c r="O41" s="3">
        <v>0.453592</v>
      </c>
      <c r="P41" s="1" t="e">
        <f t="shared" si="4"/>
        <v>#REF!</v>
      </c>
      <c r="R41" s="1" t="str">
        <f>Table1367[[#This Row],[Short Description]]</f>
        <v>DS2508</v>
      </c>
      <c r="S41" s="64" t="s">
        <v>3240</v>
      </c>
      <c r="T41" s="1" t="s">
        <v>170</v>
      </c>
      <c r="U41" s="1" t="s">
        <v>57</v>
      </c>
      <c r="V41" s="1" t="e">
        <f t="shared" si="5"/>
        <v>#REF!</v>
      </c>
      <c r="W41" s="1" t="e">
        <f t="shared" si="6"/>
        <v>#REF!</v>
      </c>
      <c r="X41" s="1" t="s">
        <v>104</v>
      </c>
      <c r="AC41" s="6">
        <f>Table1367[[#This Row],[US MSRP]]</f>
        <v>680</v>
      </c>
      <c r="AH41" s="1" t="e">
        <f t="shared" si="7"/>
        <v>#REF!</v>
      </c>
      <c r="AI41" s="1" t="e">
        <f t="shared" si="8"/>
        <v>#REF!</v>
      </c>
      <c r="AJ41" s="1" t="e">
        <f t="shared" si="9"/>
        <v>#REF!</v>
      </c>
      <c r="AK41" s="1" t="e">
        <f t="shared" si="10"/>
        <v>#REF!</v>
      </c>
      <c r="AL41" s="1" t="s">
        <v>57</v>
      </c>
      <c r="AM41" s="1" t="s">
        <v>151</v>
      </c>
      <c r="AN41" s="11" t="e">
        <f t="shared" si="3"/>
        <v>#REF!</v>
      </c>
      <c r="AO41" s="1" t="str">
        <f>Table1367[[#This Row],[Manufacturer''s Category]]</f>
        <v>Cambridge</v>
      </c>
      <c r="AQ41" s="1" t="e">
        <f t="shared" si="11"/>
        <v>#REF!</v>
      </c>
    </row>
    <row r="42" spans="1:43" s="1" customFormat="1" ht="42" customHeight="1" x14ac:dyDescent="0.3">
      <c r="A42" s="1" t="e">
        <f t="shared" si="2"/>
        <v>#REF!</v>
      </c>
      <c r="B42" s="5" t="e">
        <f t="shared" si="12"/>
        <v>#REF!</v>
      </c>
      <c r="C42" s="43" t="s">
        <v>3721</v>
      </c>
      <c r="D42" s="40" t="s">
        <v>213</v>
      </c>
      <c r="E42" s="1" t="s">
        <v>53</v>
      </c>
      <c r="F42" s="6">
        <v>394</v>
      </c>
      <c r="G42" s="1" t="s">
        <v>212</v>
      </c>
      <c r="M42" s="1" t="s">
        <v>73</v>
      </c>
      <c r="N42" s="1" t="s">
        <v>1</v>
      </c>
      <c r="O42" s="3">
        <v>0.453592</v>
      </c>
      <c r="P42" s="1" t="e">
        <f t="shared" si="4"/>
        <v>#REF!</v>
      </c>
      <c r="R42" s="1" t="str">
        <f>Table1367[[#This Row],[Short Description]]</f>
        <v>DS2530</v>
      </c>
      <c r="S42" s="1" t="s">
        <v>214</v>
      </c>
      <c r="T42" s="1" t="s">
        <v>170</v>
      </c>
      <c r="U42" s="1" t="s">
        <v>57</v>
      </c>
      <c r="V42" s="1" t="e">
        <f t="shared" si="5"/>
        <v>#REF!</v>
      </c>
      <c r="W42" s="1" t="e">
        <f t="shared" si="6"/>
        <v>#REF!</v>
      </c>
      <c r="X42" s="1" t="s">
        <v>104</v>
      </c>
      <c r="AC42" s="6">
        <f>Table1367[[#This Row],[US MSRP]]</f>
        <v>394</v>
      </c>
      <c r="AH42" s="1" t="e">
        <f t="shared" si="7"/>
        <v>#REF!</v>
      </c>
      <c r="AI42" s="1" t="e">
        <f t="shared" si="8"/>
        <v>#REF!</v>
      </c>
      <c r="AJ42" s="1" t="e">
        <f t="shared" si="9"/>
        <v>#REF!</v>
      </c>
      <c r="AK42" s="1" t="e">
        <f t="shared" si="10"/>
        <v>#REF!</v>
      </c>
      <c r="AL42" s="1" t="s">
        <v>57</v>
      </c>
      <c r="AM42" s="1" t="s">
        <v>151</v>
      </c>
      <c r="AN42" s="11" t="e">
        <f t="shared" si="3"/>
        <v>#REF!</v>
      </c>
      <c r="AO42" s="1" t="str">
        <f>Table1367[[#This Row],[Manufacturer''s Category]]</f>
        <v>Cambridge</v>
      </c>
      <c r="AQ42" s="1" t="e">
        <f t="shared" si="11"/>
        <v>#REF!</v>
      </c>
    </row>
    <row r="43" spans="1:43" s="1" customFormat="1" ht="42" customHeight="1" x14ac:dyDescent="0.3">
      <c r="A43" s="1" t="e">
        <f t="shared" ref="A43:A71" si="13">Company</f>
        <v>#REF!</v>
      </c>
      <c r="B43" s="5" t="e">
        <f t="shared" si="12"/>
        <v>#REF!</v>
      </c>
      <c r="C43" s="43" t="s">
        <v>3722</v>
      </c>
      <c r="D43" s="40" t="s">
        <v>216</v>
      </c>
      <c r="E43" s="1" t="s">
        <v>53</v>
      </c>
      <c r="F43" s="6">
        <v>1872</v>
      </c>
      <c r="G43" s="1" t="s">
        <v>215</v>
      </c>
      <c r="M43" s="1" t="s">
        <v>73</v>
      </c>
      <c r="N43" s="1" t="s">
        <v>1</v>
      </c>
      <c r="O43" s="3">
        <v>4.53592</v>
      </c>
      <c r="P43" s="1" t="e">
        <f t="shared" si="4"/>
        <v>#REF!</v>
      </c>
      <c r="R43" s="1" t="str">
        <f>Table1367[[#This Row],[Short Description]]</f>
        <v>DS3002</v>
      </c>
      <c r="S43" s="1" t="s">
        <v>217</v>
      </c>
      <c r="T43" s="1" t="s">
        <v>164</v>
      </c>
      <c r="U43" s="1" t="s">
        <v>57</v>
      </c>
      <c r="V43" s="1" t="e">
        <f t="shared" si="5"/>
        <v>#REF!</v>
      </c>
      <c r="W43" s="1" t="e">
        <f t="shared" si="6"/>
        <v>#REF!</v>
      </c>
      <c r="X43" s="1" t="s">
        <v>104</v>
      </c>
      <c r="AC43" s="6">
        <f>Table1367[[#This Row],[US MSRP]]</f>
        <v>1872</v>
      </c>
      <c r="AH43" s="1" t="e">
        <f t="shared" si="7"/>
        <v>#REF!</v>
      </c>
      <c r="AI43" s="1" t="e">
        <f t="shared" si="8"/>
        <v>#REF!</v>
      </c>
      <c r="AJ43" s="1" t="e">
        <f t="shared" si="9"/>
        <v>#REF!</v>
      </c>
      <c r="AK43" s="1" t="e">
        <f t="shared" si="10"/>
        <v>#REF!</v>
      </c>
      <c r="AL43" s="1" t="s">
        <v>57</v>
      </c>
      <c r="AM43" s="1" t="s">
        <v>151</v>
      </c>
      <c r="AN43" s="11" t="e">
        <f t="shared" ref="AN43:AN71" si="14">URL</f>
        <v>#REF!</v>
      </c>
      <c r="AO43" s="1" t="str">
        <f>Table1367[[#This Row],[Manufacturer''s Category]]</f>
        <v>Cambridge</v>
      </c>
      <c r="AQ43" s="1" t="e">
        <f t="shared" si="11"/>
        <v>#REF!</v>
      </c>
    </row>
    <row r="44" spans="1:43" s="1" customFormat="1" ht="42" customHeight="1" x14ac:dyDescent="0.3">
      <c r="A44" s="1" t="e">
        <f t="shared" si="13"/>
        <v>#REF!</v>
      </c>
      <c r="B44" s="5" t="e">
        <f t="shared" si="12"/>
        <v>#REF!</v>
      </c>
      <c r="C44" s="43" t="s">
        <v>3723</v>
      </c>
      <c r="D44" s="40" t="s">
        <v>219</v>
      </c>
      <c r="E44" s="1" t="s">
        <v>53</v>
      </c>
      <c r="F44" s="6">
        <v>1276</v>
      </c>
      <c r="G44" s="1" t="s">
        <v>218</v>
      </c>
      <c r="M44" s="1" t="s">
        <v>73</v>
      </c>
      <c r="N44" s="1" t="s">
        <v>1</v>
      </c>
      <c r="O44" s="3">
        <v>4.9895119999999995</v>
      </c>
      <c r="P44" s="1" t="e">
        <f t="shared" ref="P44:P72" si="15">WeightUOM</f>
        <v>#REF!</v>
      </c>
      <c r="R44" s="1" t="str">
        <f>Table1367[[#This Row],[Short Description]]</f>
        <v>DSLG22</v>
      </c>
      <c r="S44" s="1" t="s">
        <v>220</v>
      </c>
      <c r="T44" s="1" t="s">
        <v>221</v>
      </c>
      <c r="U44" s="1" t="s">
        <v>57</v>
      </c>
      <c r="V44" s="1" t="e">
        <f t="shared" ref="V44:V72" si="16">NotForSale</f>
        <v>#REF!</v>
      </c>
      <c r="W44" s="1" t="e">
        <f t="shared" ref="W44:W72" si="17">ItemStatus</f>
        <v>#REF!</v>
      </c>
      <c r="X44" s="1" t="s">
        <v>104</v>
      </c>
      <c r="AC44" s="6">
        <f>Table1367[[#This Row],[US MSRP]]</f>
        <v>1276</v>
      </c>
      <c r="AH44" s="1" t="e">
        <f t="shared" ref="AH44:AH72" si="18">FOB</f>
        <v>#REF!</v>
      </c>
      <c r="AI44" s="1" t="e">
        <f t="shared" ref="AI44:AI72" si="19">Freight</f>
        <v>#REF!</v>
      </c>
      <c r="AJ44" s="1" t="e">
        <f t="shared" ref="AJ44:AJ72" si="20">DropShip</f>
        <v>#REF!</v>
      </c>
      <c r="AK44" s="1" t="e">
        <f t="shared" ref="AK44:AK72" si="21">EnergyStar</f>
        <v>#REF!</v>
      </c>
      <c r="AL44" s="1" t="s">
        <v>73</v>
      </c>
      <c r="AM44" s="1" t="s">
        <v>222</v>
      </c>
      <c r="AN44" s="11" t="e">
        <f t="shared" si="14"/>
        <v>#REF!</v>
      </c>
      <c r="AO44" s="1" t="str">
        <f>Table1367[[#This Row],[Manufacturer''s Category]]</f>
        <v>Cambridge</v>
      </c>
      <c r="AQ44" s="1" t="e">
        <f t="shared" ref="AQ44:AQ72" si="22">InfoComm_Number</f>
        <v>#REF!</v>
      </c>
    </row>
    <row r="45" spans="1:43" s="1" customFormat="1" ht="42" customHeight="1" x14ac:dyDescent="0.3">
      <c r="A45" s="1" t="e">
        <f t="shared" si="13"/>
        <v>#REF!</v>
      </c>
      <c r="B45" s="5" t="e">
        <f t="shared" si="12"/>
        <v>#REF!</v>
      </c>
      <c r="C45" s="43" t="s">
        <v>3724</v>
      </c>
      <c r="D45" s="40" t="s">
        <v>224</v>
      </c>
      <c r="E45" s="1" t="s">
        <v>53</v>
      </c>
      <c r="F45" s="6">
        <v>616</v>
      </c>
      <c r="G45" s="1" t="s">
        <v>223</v>
      </c>
      <c r="M45" s="1" t="s">
        <v>73</v>
      </c>
      <c r="N45" s="1" t="s">
        <v>1</v>
      </c>
      <c r="O45" s="3">
        <v>1.360776</v>
      </c>
      <c r="P45" s="1" t="e">
        <f t="shared" si="15"/>
        <v>#REF!</v>
      </c>
      <c r="R45" s="1" t="str">
        <f>Table1367[[#This Row],[Short Description]]</f>
        <v>DSMSK1</v>
      </c>
      <c r="S45" s="1" t="s">
        <v>225</v>
      </c>
      <c r="T45" s="1" t="s">
        <v>170</v>
      </c>
      <c r="U45" s="1" t="s">
        <v>57</v>
      </c>
      <c r="V45" s="1" t="e">
        <f t="shared" si="16"/>
        <v>#REF!</v>
      </c>
      <c r="W45" s="1" t="e">
        <f t="shared" si="17"/>
        <v>#REF!</v>
      </c>
      <c r="X45" s="1" t="s">
        <v>104</v>
      </c>
      <c r="AC45" s="6">
        <f>Table1367[[#This Row],[US MSRP]]</f>
        <v>616</v>
      </c>
      <c r="AH45" s="1" t="e">
        <f t="shared" si="18"/>
        <v>#REF!</v>
      </c>
      <c r="AI45" s="1" t="e">
        <f t="shared" si="19"/>
        <v>#REF!</v>
      </c>
      <c r="AJ45" s="1" t="e">
        <f t="shared" si="20"/>
        <v>#REF!</v>
      </c>
      <c r="AK45" s="1" t="e">
        <f t="shared" si="21"/>
        <v>#REF!</v>
      </c>
      <c r="AL45" s="1" t="s">
        <v>73</v>
      </c>
      <c r="AM45" s="1" t="s">
        <v>76</v>
      </c>
      <c r="AN45" s="11" t="e">
        <f t="shared" si="14"/>
        <v>#REF!</v>
      </c>
      <c r="AO45" s="1" t="str">
        <f>Table1367[[#This Row],[Manufacturer''s Category]]</f>
        <v>Cambridge</v>
      </c>
      <c r="AQ45" s="1" t="e">
        <f t="shared" si="22"/>
        <v>#REF!</v>
      </c>
    </row>
    <row r="46" spans="1:43" s="1" customFormat="1" ht="42" customHeight="1" x14ac:dyDescent="0.3">
      <c r="A46" s="1" t="e">
        <f t="shared" si="13"/>
        <v>#REF!</v>
      </c>
      <c r="B46" s="5" t="e">
        <f t="shared" si="12"/>
        <v>#REF!</v>
      </c>
      <c r="C46" s="39">
        <v>650.01009999999997</v>
      </c>
      <c r="D46" s="40" t="s">
        <v>227</v>
      </c>
      <c r="E46" s="1" t="s">
        <v>53</v>
      </c>
      <c r="F46" s="6">
        <v>28</v>
      </c>
      <c r="G46" s="1" t="s">
        <v>226</v>
      </c>
      <c r="M46" s="1" t="s">
        <v>73</v>
      </c>
      <c r="N46" s="1" t="s">
        <v>1</v>
      </c>
      <c r="O46" s="3">
        <v>0.226796</v>
      </c>
      <c r="P46" s="1" t="e">
        <f t="shared" si="15"/>
        <v>#REF!</v>
      </c>
      <c r="R46" s="1" t="str">
        <f>Table1367[[#This Row],[Short Description]]</f>
        <v>DSPC7</v>
      </c>
      <c r="S46" s="1" t="s">
        <v>228</v>
      </c>
      <c r="T46" s="1" t="s">
        <v>119</v>
      </c>
      <c r="U46" s="1" t="s">
        <v>3</v>
      </c>
      <c r="V46" s="1" t="e">
        <f t="shared" si="16"/>
        <v>#REF!</v>
      </c>
      <c r="W46" s="1" t="e">
        <f t="shared" si="17"/>
        <v>#REF!</v>
      </c>
      <c r="X46" s="1" t="s">
        <v>104</v>
      </c>
      <c r="AC46" s="6">
        <f>Table1367[[#This Row],[US MSRP]]</f>
        <v>28</v>
      </c>
      <c r="AH46" s="1" t="e">
        <f t="shared" si="18"/>
        <v>#REF!</v>
      </c>
      <c r="AI46" s="1" t="e">
        <f t="shared" si="19"/>
        <v>#REF!</v>
      </c>
      <c r="AJ46" s="1" t="e">
        <f t="shared" si="20"/>
        <v>#REF!</v>
      </c>
      <c r="AK46" s="1" t="e">
        <f t="shared" si="21"/>
        <v>#REF!</v>
      </c>
      <c r="AL46" s="1" t="s">
        <v>73</v>
      </c>
      <c r="AM46" s="1" t="s">
        <v>76</v>
      </c>
      <c r="AN46" s="11" t="e">
        <f t="shared" si="14"/>
        <v>#REF!</v>
      </c>
      <c r="AO46" s="1" t="str">
        <f>Table1367[[#This Row],[Manufacturer''s Category]]</f>
        <v>Cambridge</v>
      </c>
      <c r="AQ46" s="1" t="e">
        <f t="shared" si="22"/>
        <v>#REF!</v>
      </c>
    </row>
    <row r="47" spans="1:43" s="1" customFormat="1" ht="42" customHeight="1" x14ac:dyDescent="0.3">
      <c r="A47" s="1" t="e">
        <f t="shared" si="13"/>
        <v>#REF!</v>
      </c>
      <c r="B47" s="5" t="e">
        <f t="shared" si="12"/>
        <v>#REF!</v>
      </c>
      <c r="C47" s="43" t="s">
        <v>3725</v>
      </c>
      <c r="D47" s="40" t="s">
        <v>231</v>
      </c>
      <c r="E47" s="1" t="s">
        <v>53</v>
      </c>
      <c r="F47" s="6">
        <v>508</v>
      </c>
      <c r="G47" s="1" t="s">
        <v>230</v>
      </c>
      <c r="M47" s="1" t="s">
        <v>73</v>
      </c>
      <c r="N47" s="1" t="s">
        <v>1</v>
      </c>
      <c r="O47" s="3">
        <v>3.175144</v>
      </c>
      <c r="P47" s="1" t="e">
        <f t="shared" si="15"/>
        <v>#REF!</v>
      </c>
      <c r="R47" s="1" t="str">
        <f>Table1367[[#This Row],[Short Description]]</f>
        <v>DSRMP-4</v>
      </c>
      <c r="S47" s="1" t="s">
        <v>232</v>
      </c>
      <c r="T47" s="1" t="s">
        <v>229</v>
      </c>
      <c r="U47" s="1" t="s">
        <v>57</v>
      </c>
      <c r="V47" s="1" t="e">
        <f t="shared" si="16"/>
        <v>#REF!</v>
      </c>
      <c r="W47" s="1" t="e">
        <f t="shared" si="17"/>
        <v>#REF!</v>
      </c>
      <c r="X47" s="1" t="s">
        <v>104</v>
      </c>
      <c r="AC47" s="6">
        <f>Table1367[[#This Row],[US MSRP]]</f>
        <v>508</v>
      </c>
      <c r="AH47" s="1" t="e">
        <f t="shared" si="18"/>
        <v>#REF!</v>
      </c>
      <c r="AI47" s="1" t="e">
        <f t="shared" si="19"/>
        <v>#REF!</v>
      </c>
      <c r="AJ47" s="1" t="e">
        <f t="shared" si="20"/>
        <v>#REF!</v>
      </c>
      <c r="AK47" s="1" t="e">
        <f t="shared" si="21"/>
        <v>#REF!</v>
      </c>
      <c r="AL47" s="1" t="s">
        <v>73</v>
      </c>
      <c r="AM47" s="1" t="s">
        <v>76</v>
      </c>
      <c r="AN47" s="11" t="e">
        <f t="shared" si="14"/>
        <v>#REF!</v>
      </c>
      <c r="AO47" s="1" t="str">
        <f>Table1367[[#This Row],[Manufacturer''s Category]]</f>
        <v>Cambridge</v>
      </c>
      <c r="AQ47" s="1" t="e">
        <f t="shared" si="22"/>
        <v>#REF!</v>
      </c>
    </row>
    <row r="48" spans="1:43" s="1" customFormat="1" ht="42" customHeight="1" x14ac:dyDescent="0.3">
      <c r="A48" s="1" t="e">
        <f t="shared" si="13"/>
        <v>#REF!</v>
      </c>
      <c r="B48" s="5" t="e">
        <f t="shared" si="12"/>
        <v>#REF!</v>
      </c>
      <c r="C48" s="43" t="s">
        <v>3726</v>
      </c>
      <c r="D48" s="40" t="s">
        <v>234</v>
      </c>
      <c r="E48" s="1" t="s">
        <v>53</v>
      </c>
      <c r="F48" s="6">
        <v>936</v>
      </c>
      <c r="G48" s="1" t="s">
        <v>233</v>
      </c>
      <c r="M48" s="1" t="s">
        <v>73</v>
      </c>
      <c r="N48" s="1" t="s">
        <v>1</v>
      </c>
      <c r="O48" s="3">
        <v>4.9895119999999995</v>
      </c>
      <c r="P48" s="1" t="e">
        <f t="shared" si="15"/>
        <v>#REF!</v>
      </c>
      <c r="R48" s="1" t="str">
        <f>Table1367[[#This Row],[Short Description]]</f>
        <v>DSRMP-8</v>
      </c>
      <c r="S48" s="1" t="s">
        <v>235</v>
      </c>
      <c r="T48" s="1" t="s">
        <v>229</v>
      </c>
      <c r="U48" s="1" t="s">
        <v>57</v>
      </c>
      <c r="V48" s="1" t="e">
        <f t="shared" si="16"/>
        <v>#REF!</v>
      </c>
      <c r="W48" s="1" t="e">
        <f t="shared" si="17"/>
        <v>#REF!</v>
      </c>
      <c r="X48" s="1" t="s">
        <v>104</v>
      </c>
      <c r="AC48" s="6">
        <f>Table1367[[#This Row],[US MSRP]]</f>
        <v>936</v>
      </c>
      <c r="AH48" s="1" t="e">
        <f t="shared" si="18"/>
        <v>#REF!</v>
      </c>
      <c r="AI48" s="1" t="e">
        <f t="shared" si="19"/>
        <v>#REF!</v>
      </c>
      <c r="AJ48" s="1" t="e">
        <f t="shared" si="20"/>
        <v>#REF!</v>
      </c>
      <c r="AK48" s="1" t="e">
        <f t="shared" si="21"/>
        <v>#REF!</v>
      </c>
      <c r="AL48" s="1" t="s">
        <v>73</v>
      </c>
      <c r="AM48" s="1" t="s">
        <v>76</v>
      </c>
      <c r="AN48" s="11" t="e">
        <f t="shared" si="14"/>
        <v>#REF!</v>
      </c>
      <c r="AO48" s="1" t="str">
        <f>Table1367[[#This Row],[Manufacturer''s Category]]</f>
        <v>Cambridge</v>
      </c>
      <c r="AQ48" s="1" t="e">
        <f t="shared" si="22"/>
        <v>#REF!</v>
      </c>
    </row>
    <row r="49" spans="1:44" s="1" customFormat="1" ht="42" customHeight="1" x14ac:dyDescent="0.3">
      <c r="A49" s="1" t="e">
        <f t="shared" si="13"/>
        <v>#REF!</v>
      </c>
      <c r="B49" s="5" t="e">
        <f t="shared" si="12"/>
        <v>#REF!</v>
      </c>
      <c r="C49" s="39" t="s">
        <v>3727</v>
      </c>
      <c r="D49" s="40" t="s">
        <v>237</v>
      </c>
      <c r="E49" s="1" t="s">
        <v>53</v>
      </c>
      <c r="F49" s="6">
        <v>72</v>
      </c>
      <c r="G49" s="1" t="s">
        <v>236</v>
      </c>
      <c r="M49" s="1" t="s">
        <v>73</v>
      </c>
      <c r="N49" s="1" t="s">
        <v>1</v>
      </c>
      <c r="O49" s="3">
        <v>1.814368</v>
      </c>
      <c r="P49" s="1" t="e">
        <f t="shared" si="15"/>
        <v>#REF!</v>
      </c>
      <c r="R49" s="1" t="str">
        <f>Table1367[[#This Row],[Short Description]]</f>
        <v>DSSD1-BR16</v>
      </c>
      <c r="S49" s="1" t="s">
        <v>238</v>
      </c>
      <c r="T49" s="1" t="s">
        <v>170</v>
      </c>
      <c r="U49" s="1" t="s">
        <v>57</v>
      </c>
      <c r="V49" s="1" t="e">
        <f t="shared" si="16"/>
        <v>#REF!</v>
      </c>
      <c r="W49" s="1" t="e">
        <f t="shared" si="17"/>
        <v>#REF!</v>
      </c>
      <c r="X49" s="1" t="s">
        <v>104</v>
      </c>
      <c r="AC49" s="6">
        <f>Table1367[[#This Row],[US MSRP]]</f>
        <v>72</v>
      </c>
      <c r="AH49" s="1" t="e">
        <f t="shared" si="18"/>
        <v>#REF!</v>
      </c>
      <c r="AI49" s="1" t="e">
        <f t="shared" si="19"/>
        <v>#REF!</v>
      </c>
      <c r="AJ49" s="1" t="e">
        <f t="shared" si="20"/>
        <v>#REF!</v>
      </c>
      <c r="AK49" s="1" t="e">
        <f t="shared" si="21"/>
        <v>#REF!</v>
      </c>
      <c r="AL49" s="1" t="s">
        <v>73</v>
      </c>
      <c r="AM49" s="1" t="s">
        <v>76</v>
      </c>
      <c r="AN49" s="11" t="e">
        <f t="shared" si="14"/>
        <v>#REF!</v>
      </c>
      <c r="AO49" s="1" t="str">
        <f>Table1367[[#This Row],[Manufacturer''s Category]]</f>
        <v>Cambridge</v>
      </c>
      <c r="AQ49" s="1" t="e">
        <f t="shared" si="22"/>
        <v>#REF!</v>
      </c>
    </row>
    <row r="50" spans="1:44" s="1" customFormat="1" ht="42" customHeight="1" x14ac:dyDescent="0.3">
      <c r="A50" s="1" t="e">
        <f t="shared" si="13"/>
        <v>#REF!</v>
      </c>
      <c r="B50" s="5" t="e">
        <f t="shared" si="12"/>
        <v>#REF!</v>
      </c>
      <c r="C50" s="39" t="s">
        <v>3728</v>
      </c>
      <c r="D50" s="40" t="s">
        <v>240</v>
      </c>
      <c r="E50" s="1" t="s">
        <v>53</v>
      </c>
      <c r="F50" s="6">
        <v>72</v>
      </c>
      <c r="G50" s="1" t="s">
        <v>239</v>
      </c>
      <c r="M50" s="1" t="s">
        <v>73</v>
      </c>
      <c r="N50" s="1" t="s">
        <v>1</v>
      </c>
      <c r="O50" s="3">
        <v>2.721552</v>
      </c>
      <c r="P50" s="1" t="e">
        <f t="shared" si="15"/>
        <v>#REF!</v>
      </c>
      <c r="R50" s="1" t="str">
        <f>Table1367[[#This Row],[Short Description]]</f>
        <v>DSSD1-BR24</v>
      </c>
      <c r="S50" s="1" t="s">
        <v>241</v>
      </c>
      <c r="T50" s="1" t="s">
        <v>170</v>
      </c>
      <c r="U50" s="1" t="s">
        <v>57</v>
      </c>
      <c r="V50" s="1" t="e">
        <f t="shared" si="16"/>
        <v>#REF!</v>
      </c>
      <c r="W50" s="1" t="e">
        <f t="shared" si="17"/>
        <v>#REF!</v>
      </c>
      <c r="X50" s="1" t="s">
        <v>104</v>
      </c>
      <c r="AC50" s="6">
        <f>Table1367[[#This Row],[US MSRP]]</f>
        <v>72</v>
      </c>
      <c r="AH50" s="1" t="e">
        <f t="shared" si="18"/>
        <v>#REF!</v>
      </c>
      <c r="AI50" s="1" t="e">
        <f t="shared" si="19"/>
        <v>#REF!</v>
      </c>
      <c r="AJ50" s="1" t="e">
        <f t="shared" si="20"/>
        <v>#REF!</v>
      </c>
      <c r="AK50" s="1" t="e">
        <f t="shared" si="21"/>
        <v>#REF!</v>
      </c>
      <c r="AL50" s="1" t="s">
        <v>73</v>
      </c>
      <c r="AM50" s="1" t="s">
        <v>76</v>
      </c>
      <c r="AN50" s="11" t="e">
        <f t="shared" si="14"/>
        <v>#REF!</v>
      </c>
      <c r="AO50" s="1" t="str">
        <f>Table1367[[#This Row],[Manufacturer''s Category]]</f>
        <v>Cambridge</v>
      </c>
      <c r="AQ50" s="1" t="e">
        <f t="shared" si="22"/>
        <v>#REF!</v>
      </c>
    </row>
    <row r="51" spans="1:44" s="1" customFormat="1" ht="42" customHeight="1" x14ac:dyDescent="0.3">
      <c r="A51" s="1" t="e">
        <f t="shared" si="13"/>
        <v>#REF!</v>
      </c>
      <c r="B51" s="5" t="e">
        <f t="shared" si="12"/>
        <v>#REF!</v>
      </c>
      <c r="C51" s="39" t="s">
        <v>3729</v>
      </c>
      <c r="D51" s="40" t="s">
        <v>243</v>
      </c>
      <c r="E51" s="1" t="s">
        <v>53</v>
      </c>
      <c r="F51" s="6">
        <v>880</v>
      </c>
      <c r="G51" s="1" t="s">
        <v>242</v>
      </c>
      <c r="M51" s="1" t="s">
        <v>73</v>
      </c>
      <c r="N51" s="1" t="s">
        <v>1</v>
      </c>
      <c r="O51" s="3">
        <v>1.360776</v>
      </c>
      <c r="P51" s="1" t="e">
        <f t="shared" si="15"/>
        <v>#REF!</v>
      </c>
      <c r="R51" s="1" t="str">
        <f>Table1367[[#This Row],[Short Description]]</f>
        <v>DSSD1-TI</v>
      </c>
      <c r="S51" s="1" t="s">
        <v>244</v>
      </c>
      <c r="T51" s="1" t="s">
        <v>170</v>
      </c>
      <c r="U51" s="1" t="s">
        <v>57</v>
      </c>
      <c r="V51" s="1" t="e">
        <f t="shared" si="16"/>
        <v>#REF!</v>
      </c>
      <c r="W51" s="1" t="e">
        <f t="shared" si="17"/>
        <v>#REF!</v>
      </c>
      <c r="X51" s="1" t="s">
        <v>104</v>
      </c>
      <c r="AC51" s="6">
        <f>Table1367[[#This Row],[US MSRP]]</f>
        <v>880</v>
      </c>
      <c r="AH51" s="1" t="e">
        <f t="shared" si="18"/>
        <v>#REF!</v>
      </c>
      <c r="AI51" s="1" t="e">
        <f t="shared" si="19"/>
        <v>#REF!</v>
      </c>
      <c r="AJ51" s="1" t="e">
        <f t="shared" si="20"/>
        <v>#REF!</v>
      </c>
      <c r="AK51" s="1" t="e">
        <f t="shared" si="21"/>
        <v>#REF!</v>
      </c>
      <c r="AL51" s="1" t="s">
        <v>73</v>
      </c>
      <c r="AM51" s="1" t="s">
        <v>76</v>
      </c>
      <c r="AN51" s="11" t="e">
        <f t="shared" si="14"/>
        <v>#REF!</v>
      </c>
      <c r="AO51" s="1" t="str">
        <f>Table1367[[#This Row],[Manufacturer''s Category]]</f>
        <v>Cambridge</v>
      </c>
      <c r="AQ51" s="1" t="e">
        <f t="shared" si="22"/>
        <v>#REF!</v>
      </c>
    </row>
    <row r="52" spans="1:44" s="1" customFormat="1" ht="42" customHeight="1" x14ac:dyDescent="0.3">
      <c r="A52" s="1" t="e">
        <f t="shared" si="13"/>
        <v>#REF!</v>
      </c>
      <c r="B52" s="5" t="e">
        <f t="shared" si="12"/>
        <v>#REF!</v>
      </c>
      <c r="C52" s="43" t="s">
        <v>3730</v>
      </c>
      <c r="D52" s="40" t="s">
        <v>246</v>
      </c>
      <c r="E52" s="1" t="s">
        <v>53</v>
      </c>
      <c r="F52" s="6">
        <v>86</v>
      </c>
      <c r="G52" s="1" t="s">
        <v>245</v>
      </c>
      <c r="M52" s="1" t="s">
        <v>73</v>
      </c>
      <c r="N52" s="1" t="s">
        <v>1</v>
      </c>
      <c r="O52" s="3">
        <v>0.90718399999999999</v>
      </c>
      <c r="P52" s="1" t="e">
        <f t="shared" si="15"/>
        <v>#REF!</v>
      </c>
      <c r="R52" s="1" t="str">
        <f>Table1367[[#This Row],[Short Description]]</f>
        <v>DSSSB-4</v>
      </c>
      <c r="S52" s="64" t="s">
        <v>3241</v>
      </c>
      <c r="T52" s="1" t="s">
        <v>103</v>
      </c>
      <c r="U52" s="1" t="s">
        <v>57</v>
      </c>
      <c r="V52" s="1" t="e">
        <f t="shared" si="16"/>
        <v>#REF!</v>
      </c>
      <c r="W52" s="1" t="e">
        <f t="shared" si="17"/>
        <v>#REF!</v>
      </c>
      <c r="X52" s="1" t="s">
        <v>104</v>
      </c>
      <c r="AC52" s="6">
        <f>Table1367[[#This Row],[US MSRP]]</f>
        <v>86</v>
      </c>
      <c r="AH52" s="1" t="e">
        <f t="shared" si="18"/>
        <v>#REF!</v>
      </c>
      <c r="AI52" s="1" t="e">
        <f t="shared" si="19"/>
        <v>#REF!</v>
      </c>
      <c r="AJ52" s="1" t="e">
        <f t="shared" si="20"/>
        <v>#REF!</v>
      </c>
      <c r="AK52" s="1" t="e">
        <f t="shared" si="21"/>
        <v>#REF!</v>
      </c>
      <c r="AL52" s="1" t="s">
        <v>57</v>
      </c>
      <c r="AM52" s="1" t="s">
        <v>151</v>
      </c>
      <c r="AN52" s="11" t="e">
        <f t="shared" si="14"/>
        <v>#REF!</v>
      </c>
      <c r="AO52" s="1" t="str">
        <f>Table1367[[#This Row],[Manufacturer''s Category]]</f>
        <v>Cambridge</v>
      </c>
      <c r="AQ52" s="1" t="e">
        <f t="shared" si="22"/>
        <v>#REF!</v>
      </c>
    </row>
    <row r="53" spans="1:44" s="1" customFormat="1" ht="42" customHeight="1" x14ac:dyDescent="0.3">
      <c r="A53" s="1" t="e">
        <f t="shared" si="13"/>
        <v>#REF!</v>
      </c>
      <c r="B53" s="5" t="e">
        <f t="shared" si="12"/>
        <v>#REF!</v>
      </c>
      <c r="C53" s="43" t="s">
        <v>3731</v>
      </c>
      <c r="D53" s="40" t="s">
        <v>248</v>
      </c>
      <c r="E53" s="1" t="s">
        <v>53</v>
      </c>
      <c r="F53" s="6">
        <v>108</v>
      </c>
      <c r="G53" s="1" t="s">
        <v>247</v>
      </c>
      <c r="M53" s="1" t="s">
        <v>73</v>
      </c>
      <c r="N53" s="1" t="s">
        <v>1</v>
      </c>
      <c r="O53" s="3">
        <v>3.628736</v>
      </c>
      <c r="P53" s="1" t="e">
        <f t="shared" si="15"/>
        <v>#REF!</v>
      </c>
      <c r="R53" s="1" t="str">
        <f>Table1367[[#This Row],[Short Description]]</f>
        <v>DSVC-1</v>
      </c>
      <c r="S53" s="1" t="s">
        <v>249</v>
      </c>
      <c r="T53" s="1" t="s">
        <v>114</v>
      </c>
      <c r="U53" s="1" t="s">
        <v>3</v>
      </c>
      <c r="V53" s="1" t="e">
        <f t="shared" si="16"/>
        <v>#REF!</v>
      </c>
      <c r="W53" s="1" t="e">
        <f t="shared" si="17"/>
        <v>#REF!</v>
      </c>
      <c r="X53" s="1" t="s">
        <v>104</v>
      </c>
      <c r="AC53" s="6">
        <f>Table1367[[#This Row],[US MSRP]]</f>
        <v>108</v>
      </c>
      <c r="AH53" s="1" t="e">
        <f t="shared" si="18"/>
        <v>#REF!</v>
      </c>
      <c r="AI53" s="1" t="e">
        <f t="shared" si="19"/>
        <v>#REF!</v>
      </c>
      <c r="AJ53" s="1" t="e">
        <f t="shared" si="20"/>
        <v>#REF!</v>
      </c>
      <c r="AK53" s="1" t="e">
        <f t="shared" si="21"/>
        <v>#REF!</v>
      </c>
      <c r="AL53" s="1" t="s">
        <v>73</v>
      </c>
      <c r="AM53" s="1" t="s">
        <v>76</v>
      </c>
      <c r="AN53" s="11" t="e">
        <f t="shared" si="14"/>
        <v>#REF!</v>
      </c>
      <c r="AO53" s="1" t="str">
        <f>Table1367[[#This Row],[Manufacturer''s Category]]</f>
        <v>Cambridge</v>
      </c>
      <c r="AQ53" s="1" t="e">
        <f t="shared" si="22"/>
        <v>#REF!</v>
      </c>
    </row>
    <row r="54" spans="1:44" s="1" customFormat="1" ht="42" customHeight="1" x14ac:dyDescent="0.3">
      <c r="A54" s="1" t="e">
        <f t="shared" si="13"/>
        <v>#REF!</v>
      </c>
      <c r="B54" s="5" t="e">
        <f t="shared" si="12"/>
        <v>#REF!</v>
      </c>
      <c r="C54" s="43" t="s">
        <v>3753</v>
      </c>
      <c r="D54" s="40" t="s">
        <v>251</v>
      </c>
      <c r="E54" s="1" t="s">
        <v>53</v>
      </c>
      <c r="F54" s="6">
        <v>594</v>
      </c>
      <c r="G54" s="1" t="s">
        <v>250</v>
      </c>
      <c r="M54" s="1" t="s">
        <v>54</v>
      </c>
      <c r="N54" s="1" t="s">
        <v>1</v>
      </c>
      <c r="O54" s="3">
        <v>1.587572</v>
      </c>
      <c r="P54" s="1" t="e">
        <f t="shared" si="15"/>
        <v>#REF!</v>
      </c>
      <c r="R54" s="1" t="str">
        <f>Table1367[[#This Row],[Short Description]]</f>
        <v>E-A-B-16-4</v>
      </c>
      <c r="S54" s="1" t="s">
        <v>252</v>
      </c>
      <c r="T54" s="1" t="s">
        <v>170</v>
      </c>
      <c r="U54" s="1" t="s">
        <v>57</v>
      </c>
      <c r="V54" s="1" t="e">
        <f t="shared" si="16"/>
        <v>#REF!</v>
      </c>
      <c r="W54" s="1" t="e">
        <f t="shared" si="17"/>
        <v>#REF!</v>
      </c>
      <c r="X54" s="1" t="s">
        <v>104</v>
      </c>
      <c r="AC54" s="6">
        <f>Table1367[[#This Row],[US MSRP]]</f>
        <v>594</v>
      </c>
      <c r="AH54" s="1" t="e">
        <f t="shared" si="18"/>
        <v>#REF!</v>
      </c>
      <c r="AI54" s="1" t="e">
        <f t="shared" si="19"/>
        <v>#REF!</v>
      </c>
      <c r="AJ54" s="1" t="e">
        <f t="shared" si="20"/>
        <v>#REF!</v>
      </c>
      <c r="AK54" s="1" t="e">
        <f t="shared" si="21"/>
        <v>#REF!</v>
      </c>
      <c r="AL54" s="1" t="s">
        <v>73</v>
      </c>
      <c r="AM54" s="1" t="s">
        <v>76</v>
      </c>
      <c r="AN54" s="11" t="e">
        <f t="shared" si="14"/>
        <v>#REF!</v>
      </c>
      <c r="AO54" s="1" t="str">
        <f>Table1367[[#This Row],[Manufacturer''s Category]]</f>
        <v>Cambridge</v>
      </c>
      <c r="AQ54" s="1" t="e">
        <f t="shared" si="22"/>
        <v>#REF!</v>
      </c>
      <c r="AR54" s="1" t="s">
        <v>3317</v>
      </c>
    </row>
    <row r="55" spans="1:44" s="1" customFormat="1" ht="42" customHeight="1" x14ac:dyDescent="0.3">
      <c r="A55" s="1" t="e">
        <f t="shared" si="13"/>
        <v>#REF!</v>
      </c>
      <c r="B55" s="5" t="e">
        <f t="shared" si="12"/>
        <v>#REF!</v>
      </c>
      <c r="C55" s="43" t="s">
        <v>3754</v>
      </c>
      <c r="D55" s="40" t="s">
        <v>254</v>
      </c>
      <c r="E55" s="1" t="s">
        <v>53</v>
      </c>
      <c r="F55" s="6">
        <v>672</v>
      </c>
      <c r="G55" s="1" t="s">
        <v>253</v>
      </c>
      <c r="M55" s="1" t="s">
        <v>54</v>
      </c>
      <c r="N55" s="1" t="s">
        <v>1</v>
      </c>
      <c r="O55" s="3">
        <v>1.814368</v>
      </c>
      <c r="P55" s="1" t="e">
        <f t="shared" si="15"/>
        <v>#REF!</v>
      </c>
      <c r="R55" s="1" t="str">
        <f>Table1367[[#This Row],[Short Description]]</f>
        <v>E-A-B-25-4</v>
      </c>
      <c r="S55" s="1" t="s">
        <v>255</v>
      </c>
      <c r="T55" s="1" t="s">
        <v>170</v>
      </c>
      <c r="U55" s="1" t="s">
        <v>57</v>
      </c>
      <c r="V55" s="1" t="e">
        <f t="shared" si="16"/>
        <v>#REF!</v>
      </c>
      <c r="W55" s="1" t="e">
        <f t="shared" si="17"/>
        <v>#REF!</v>
      </c>
      <c r="X55" s="1" t="s">
        <v>104</v>
      </c>
      <c r="AC55" s="6">
        <f>Table1367[[#This Row],[US MSRP]]</f>
        <v>672</v>
      </c>
      <c r="AH55" s="1" t="e">
        <f t="shared" si="18"/>
        <v>#REF!</v>
      </c>
      <c r="AI55" s="1" t="e">
        <f t="shared" si="19"/>
        <v>#REF!</v>
      </c>
      <c r="AJ55" s="1" t="e">
        <f t="shared" si="20"/>
        <v>#REF!</v>
      </c>
      <c r="AK55" s="1" t="e">
        <f t="shared" si="21"/>
        <v>#REF!</v>
      </c>
      <c r="AL55" s="1" t="s">
        <v>73</v>
      </c>
      <c r="AM55" s="1" t="s">
        <v>256</v>
      </c>
      <c r="AN55" s="11" t="e">
        <f t="shared" si="14"/>
        <v>#REF!</v>
      </c>
      <c r="AO55" s="1" t="str">
        <f>Table1367[[#This Row],[Manufacturer''s Category]]</f>
        <v>Cambridge</v>
      </c>
      <c r="AQ55" s="1" t="e">
        <f t="shared" si="22"/>
        <v>#REF!</v>
      </c>
      <c r="AR55" s="1" t="s">
        <v>3317</v>
      </c>
    </row>
    <row r="56" spans="1:44" s="1" customFormat="1" ht="42" customHeight="1" x14ac:dyDescent="0.3">
      <c r="A56" s="1" t="e">
        <f t="shared" si="13"/>
        <v>#REF!</v>
      </c>
      <c r="B56" s="5" t="e">
        <f t="shared" si="12"/>
        <v>#REF!</v>
      </c>
      <c r="C56" s="43" t="s">
        <v>3755</v>
      </c>
      <c r="D56" s="40" t="s">
        <v>258</v>
      </c>
      <c r="E56" s="1" t="s">
        <v>53</v>
      </c>
      <c r="F56" s="6">
        <v>694</v>
      </c>
      <c r="G56" s="1" t="s">
        <v>257</v>
      </c>
      <c r="M56" s="1" t="s">
        <v>54</v>
      </c>
      <c r="N56" s="1" t="s">
        <v>1</v>
      </c>
      <c r="O56" s="3">
        <v>1.814368</v>
      </c>
      <c r="P56" s="1" t="e">
        <f t="shared" si="15"/>
        <v>#REF!</v>
      </c>
      <c r="R56" s="1" t="str">
        <f>Table1367[[#This Row],[Short Description]]</f>
        <v>E-A-B-30-4</v>
      </c>
      <c r="S56" s="1" t="s">
        <v>259</v>
      </c>
      <c r="T56" s="1" t="s">
        <v>170</v>
      </c>
      <c r="U56" s="1" t="s">
        <v>57</v>
      </c>
      <c r="V56" s="1" t="e">
        <f t="shared" si="16"/>
        <v>#REF!</v>
      </c>
      <c r="W56" s="1" t="e">
        <f t="shared" si="17"/>
        <v>#REF!</v>
      </c>
      <c r="X56" s="1" t="s">
        <v>104</v>
      </c>
      <c r="AC56" s="6">
        <f>Table1367[[#This Row],[US MSRP]]</f>
        <v>694</v>
      </c>
      <c r="AH56" s="1" t="e">
        <f t="shared" si="18"/>
        <v>#REF!</v>
      </c>
      <c r="AI56" s="1" t="e">
        <f t="shared" si="19"/>
        <v>#REF!</v>
      </c>
      <c r="AJ56" s="1" t="e">
        <f t="shared" si="20"/>
        <v>#REF!</v>
      </c>
      <c r="AK56" s="1" t="e">
        <f t="shared" si="21"/>
        <v>#REF!</v>
      </c>
      <c r="AL56" s="1" t="s">
        <v>73</v>
      </c>
      <c r="AM56" s="1" t="s">
        <v>76</v>
      </c>
      <c r="AN56" s="11" t="e">
        <f t="shared" si="14"/>
        <v>#REF!</v>
      </c>
      <c r="AO56" s="1" t="str">
        <f>Table1367[[#This Row],[Manufacturer''s Category]]</f>
        <v>Cambridge</v>
      </c>
      <c r="AQ56" s="1" t="e">
        <f t="shared" si="22"/>
        <v>#REF!</v>
      </c>
      <c r="AR56" s="1" t="s">
        <v>3317</v>
      </c>
    </row>
    <row r="57" spans="1:44" s="1" customFormat="1" ht="42" customHeight="1" x14ac:dyDescent="0.3">
      <c r="A57" s="1" t="e">
        <f t="shared" si="13"/>
        <v>#REF!</v>
      </c>
      <c r="B57" s="5" t="e">
        <f t="shared" si="12"/>
        <v>#REF!</v>
      </c>
      <c r="C57" s="43" t="s">
        <v>3798</v>
      </c>
      <c r="D57" s="40" t="s">
        <v>261</v>
      </c>
      <c r="E57" s="1" t="s">
        <v>53</v>
      </c>
      <c r="F57" s="6">
        <v>550</v>
      </c>
      <c r="G57" s="1" t="s">
        <v>260</v>
      </c>
      <c r="M57" s="1" t="s">
        <v>54</v>
      </c>
      <c r="N57" s="1" t="s">
        <v>1</v>
      </c>
      <c r="O57" s="3">
        <v>1.587572</v>
      </c>
      <c r="P57" s="1" t="e">
        <f t="shared" si="15"/>
        <v>#REF!</v>
      </c>
      <c r="R57" s="1" t="str">
        <f>Table1367[[#This Row],[Short Description]]</f>
        <v>E-A-W-16-4</v>
      </c>
      <c r="S57" s="1" t="s">
        <v>262</v>
      </c>
      <c r="T57" s="1" t="s">
        <v>170</v>
      </c>
      <c r="U57" s="1" t="s">
        <v>57</v>
      </c>
      <c r="V57" s="1" t="e">
        <f t="shared" si="16"/>
        <v>#REF!</v>
      </c>
      <c r="W57" s="1" t="e">
        <f t="shared" si="17"/>
        <v>#REF!</v>
      </c>
      <c r="X57" s="1" t="s">
        <v>104</v>
      </c>
      <c r="AC57" s="6">
        <f>Table1367[[#This Row],[US MSRP]]</f>
        <v>550</v>
      </c>
      <c r="AH57" s="1" t="e">
        <f t="shared" si="18"/>
        <v>#REF!</v>
      </c>
      <c r="AI57" s="1" t="e">
        <f t="shared" si="19"/>
        <v>#REF!</v>
      </c>
      <c r="AJ57" s="1" t="e">
        <f t="shared" si="20"/>
        <v>#REF!</v>
      </c>
      <c r="AK57" s="1" t="e">
        <f t="shared" si="21"/>
        <v>#REF!</v>
      </c>
      <c r="AL57" s="1" t="s">
        <v>73</v>
      </c>
      <c r="AM57" s="1" t="s">
        <v>76</v>
      </c>
      <c r="AN57" s="11" t="e">
        <f t="shared" si="14"/>
        <v>#REF!</v>
      </c>
      <c r="AO57" s="1" t="str">
        <f>Table1367[[#This Row],[Manufacturer''s Category]]</f>
        <v>Cambridge</v>
      </c>
      <c r="AQ57" s="1" t="e">
        <f t="shared" si="22"/>
        <v>#REF!</v>
      </c>
      <c r="AR57" s="1" t="s">
        <v>3314</v>
      </c>
    </row>
    <row r="58" spans="1:44" s="1" customFormat="1" ht="42" customHeight="1" x14ac:dyDescent="0.3">
      <c r="A58" s="1" t="e">
        <f t="shared" si="13"/>
        <v>#REF!</v>
      </c>
      <c r="B58" s="5" t="e">
        <f t="shared" si="12"/>
        <v>#REF!</v>
      </c>
      <c r="C58" s="43" t="s">
        <v>3799</v>
      </c>
      <c r="D58" s="40" t="s">
        <v>264</v>
      </c>
      <c r="E58" s="1" t="s">
        <v>53</v>
      </c>
      <c r="F58" s="6">
        <v>584</v>
      </c>
      <c r="G58" s="1" t="s">
        <v>263</v>
      </c>
      <c r="M58" s="1" t="s">
        <v>54</v>
      </c>
      <c r="N58" s="1" t="s">
        <v>1</v>
      </c>
      <c r="O58" s="3">
        <v>1.587572</v>
      </c>
      <c r="P58" s="1" t="e">
        <f t="shared" si="15"/>
        <v>#REF!</v>
      </c>
      <c r="R58" s="1" t="str">
        <f>Table1367[[#This Row],[Short Description]]</f>
        <v>E-A-W-25-4</v>
      </c>
      <c r="S58" s="1" t="s">
        <v>265</v>
      </c>
      <c r="T58" s="1" t="s">
        <v>170</v>
      </c>
      <c r="U58" s="1" t="s">
        <v>57</v>
      </c>
      <c r="V58" s="1" t="e">
        <f t="shared" si="16"/>
        <v>#REF!</v>
      </c>
      <c r="W58" s="1" t="e">
        <f t="shared" si="17"/>
        <v>#REF!</v>
      </c>
      <c r="X58" s="1" t="s">
        <v>104</v>
      </c>
      <c r="AC58" s="6">
        <f>Table1367[[#This Row],[US MSRP]]</f>
        <v>584</v>
      </c>
      <c r="AH58" s="1" t="e">
        <f t="shared" si="18"/>
        <v>#REF!</v>
      </c>
      <c r="AI58" s="1" t="e">
        <f t="shared" si="19"/>
        <v>#REF!</v>
      </c>
      <c r="AJ58" s="1" t="e">
        <f t="shared" si="20"/>
        <v>#REF!</v>
      </c>
      <c r="AK58" s="1" t="e">
        <f t="shared" si="21"/>
        <v>#REF!</v>
      </c>
      <c r="AL58" s="1" t="s">
        <v>73</v>
      </c>
      <c r="AM58" s="1" t="s">
        <v>256</v>
      </c>
      <c r="AN58" s="11" t="e">
        <f t="shared" si="14"/>
        <v>#REF!</v>
      </c>
      <c r="AO58" s="1" t="str">
        <f>Table1367[[#This Row],[Manufacturer''s Category]]</f>
        <v>Cambridge</v>
      </c>
      <c r="AQ58" s="1" t="e">
        <f t="shared" si="22"/>
        <v>#REF!</v>
      </c>
      <c r="AR58" s="1" t="s">
        <v>3314</v>
      </c>
    </row>
    <row r="59" spans="1:44" s="1" customFormat="1" ht="42" customHeight="1" x14ac:dyDescent="0.3">
      <c r="A59" s="1" t="e">
        <f t="shared" si="13"/>
        <v>#REF!</v>
      </c>
      <c r="B59" s="5" t="e">
        <f t="shared" si="12"/>
        <v>#REF!</v>
      </c>
      <c r="C59" s="43" t="s">
        <v>3800</v>
      </c>
      <c r="D59" s="40" t="s">
        <v>267</v>
      </c>
      <c r="E59" s="1" t="s">
        <v>53</v>
      </c>
      <c r="F59" s="6">
        <v>650</v>
      </c>
      <c r="G59" s="1" t="s">
        <v>266</v>
      </c>
      <c r="M59" s="1" t="s">
        <v>54</v>
      </c>
      <c r="N59" s="1" t="s">
        <v>1</v>
      </c>
      <c r="O59" s="3">
        <v>1.814368</v>
      </c>
      <c r="P59" s="1" t="e">
        <f t="shared" si="15"/>
        <v>#REF!</v>
      </c>
      <c r="R59" s="1" t="str">
        <f>Table1367[[#This Row],[Short Description]]</f>
        <v>E-A-W-30-4</v>
      </c>
      <c r="S59" s="1" t="s">
        <v>268</v>
      </c>
      <c r="T59" s="1" t="s">
        <v>170</v>
      </c>
      <c r="U59" s="1" t="s">
        <v>57</v>
      </c>
      <c r="V59" s="1" t="e">
        <f t="shared" si="16"/>
        <v>#REF!</v>
      </c>
      <c r="W59" s="1" t="e">
        <f t="shared" si="17"/>
        <v>#REF!</v>
      </c>
      <c r="X59" s="1" t="s">
        <v>104</v>
      </c>
      <c r="AC59" s="6">
        <f>Table1367[[#This Row],[US MSRP]]</f>
        <v>650</v>
      </c>
      <c r="AH59" s="1" t="e">
        <f t="shared" si="18"/>
        <v>#REF!</v>
      </c>
      <c r="AI59" s="1" t="e">
        <f t="shared" si="19"/>
        <v>#REF!</v>
      </c>
      <c r="AJ59" s="1" t="e">
        <f t="shared" si="20"/>
        <v>#REF!</v>
      </c>
      <c r="AK59" s="1" t="e">
        <f t="shared" si="21"/>
        <v>#REF!</v>
      </c>
      <c r="AL59" s="1" t="s">
        <v>73</v>
      </c>
      <c r="AM59" s="1" t="s">
        <v>76</v>
      </c>
      <c r="AN59" s="11" t="e">
        <f t="shared" si="14"/>
        <v>#REF!</v>
      </c>
      <c r="AO59" s="1" t="str">
        <f>Table1367[[#This Row],[Manufacturer''s Category]]</f>
        <v>Cambridge</v>
      </c>
      <c r="AQ59" s="1" t="e">
        <f t="shared" si="22"/>
        <v>#REF!</v>
      </c>
      <c r="AR59" s="1" t="s">
        <v>3314</v>
      </c>
    </row>
    <row r="60" spans="1:44" s="1" customFormat="1" ht="42" customHeight="1" x14ac:dyDescent="0.3">
      <c r="A60" s="1" t="e">
        <f t="shared" si="13"/>
        <v>#REF!</v>
      </c>
      <c r="B60" s="5" t="e">
        <f t="shared" si="12"/>
        <v>#REF!</v>
      </c>
      <c r="C60" s="39" t="s">
        <v>3801</v>
      </c>
      <c r="D60" s="40" t="s">
        <v>270</v>
      </c>
      <c r="E60" s="1" t="s">
        <v>53</v>
      </c>
      <c r="F60" s="6">
        <v>12</v>
      </c>
      <c r="G60" s="1" t="s">
        <v>269</v>
      </c>
      <c r="M60" s="1" t="s">
        <v>73</v>
      </c>
      <c r="N60" s="1" t="s">
        <v>1</v>
      </c>
      <c r="O60" s="3">
        <v>5.6698999999999999E-2</v>
      </c>
      <c r="P60" s="1" t="e">
        <f t="shared" si="15"/>
        <v>#REF!</v>
      </c>
      <c r="R60" s="1" t="str">
        <f>Table1367[[#This Row],[Short Description]]</f>
        <v>EC-B</v>
      </c>
      <c r="S60" s="1" t="s">
        <v>271</v>
      </c>
      <c r="T60" s="1" t="s">
        <v>114</v>
      </c>
      <c r="U60" s="1" t="s">
        <v>3</v>
      </c>
      <c r="V60" s="1" t="e">
        <f t="shared" si="16"/>
        <v>#REF!</v>
      </c>
      <c r="W60" s="1" t="e">
        <f t="shared" si="17"/>
        <v>#REF!</v>
      </c>
      <c r="X60" s="1" t="s">
        <v>104</v>
      </c>
      <c r="AC60" s="6">
        <f>Table1367[[#This Row],[US MSRP]]</f>
        <v>12</v>
      </c>
      <c r="AH60" s="1" t="e">
        <f t="shared" si="18"/>
        <v>#REF!</v>
      </c>
      <c r="AI60" s="1" t="e">
        <f t="shared" si="19"/>
        <v>#REF!</v>
      </c>
      <c r="AJ60" s="1" t="e">
        <f t="shared" si="20"/>
        <v>#REF!</v>
      </c>
      <c r="AK60" s="1" t="e">
        <f t="shared" si="21"/>
        <v>#REF!</v>
      </c>
      <c r="AL60" s="1" t="s">
        <v>57</v>
      </c>
      <c r="AM60" s="1" t="s">
        <v>151</v>
      </c>
      <c r="AN60" s="11" t="e">
        <f t="shared" si="14"/>
        <v>#REF!</v>
      </c>
      <c r="AO60" s="1" t="str">
        <f>Table1367[[#This Row],[Manufacturer''s Category]]</f>
        <v>Cambridge</v>
      </c>
      <c r="AQ60" s="1" t="e">
        <f t="shared" si="22"/>
        <v>#REF!</v>
      </c>
    </row>
    <row r="61" spans="1:44" s="1" customFormat="1" ht="42" customHeight="1" x14ac:dyDescent="0.3">
      <c r="A61" s="1" t="e">
        <f t="shared" si="13"/>
        <v>#REF!</v>
      </c>
      <c r="B61" s="5" t="e">
        <f t="shared" ref="B61:B92" si="23">Effectivity_Date</f>
        <v>#REF!</v>
      </c>
      <c r="C61" s="39" t="s">
        <v>3809</v>
      </c>
      <c r="D61" s="40" t="s">
        <v>273</v>
      </c>
      <c r="E61" s="1" t="s">
        <v>53</v>
      </c>
      <c r="F61" s="6">
        <v>10</v>
      </c>
      <c r="G61" s="1" t="s">
        <v>272</v>
      </c>
      <c r="M61" s="1" t="s">
        <v>73</v>
      </c>
      <c r="N61" s="1" t="s">
        <v>1</v>
      </c>
      <c r="O61" s="3">
        <v>1.1339800000000001E-2</v>
      </c>
      <c r="P61" s="1" t="e">
        <f t="shared" si="15"/>
        <v>#REF!</v>
      </c>
      <c r="R61" s="1" t="str">
        <f>Table1367[[#This Row],[Short Description]]</f>
        <v>EC-W</v>
      </c>
      <c r="S61" s="1" t="s">
        <v>274</v>
      </c>
      <c r="T61" s="1" t="s">
        <v>114</v>
      </c>
      <c r="U61" s="1" t="s">
        <v>3</v>
      </c>
      <c r="V61" s="1" t="e">
        <f t="shared" si="16"/>
        <v>#REF!</v>
      </c>
      <c r="W61" s="1" t="e">
        <f t="shared" si="17"/>
        <v>#REF!</v>
      </c>
      <c r="X61" s="1" t="s">
        <v>104</v>
      </c>
      <c r="AC61" s="6">
        <f>Table1367[[#This Row],[US MSRP]]</f>
        <v>10</v>
      </c>
      <c r="AH61" s="1" t="e">
        <f t="shared" si="18"/>
        <v>#REF!</v>
      </c>
      <c r="AI61" s="1" t="e">
        <f t="shared" si="19"/>
        <v>#REF!</v>
      </c>
      <c r="AJ61" s="1" t="e">
        <f t="shared" si="20"/>
        <v>#REF!</v>
      </c>
      <c r="AK61" s="1" t="e">
        <f t="shared" si="21"/>
        <v>#REF!</v>
      </c>
      <c r="AL61" s="1" t="s">
        <v>57</v>
      </c>
      <c r="AM61" s="1" t="s">
        <v>151</v>
      </c>
      <c r="AN61" s="11" t="e">
        <f t="shared" si="14"/>
        <v>#REF!</v>
      </c>
      <c r="AO61" s="1" t="str">
        <f>Table1367[[#This Row],[Manufacturer''s Category]]</f>
        <v>Cambridge</v>
      </c>
      <c r="AQ61" s="1" t="e">
        <f t="shared" si="22"/>
        <v>#REF!</v>
      </c>
    </row>
    <row r="62" spans="1:44" ht="42" customHeight="1" x14ac:dyDescent="0.3">
      <c r="A62" s="1" t="e">
        <f t="shared" si="13"/>
        <v>#REF!</v>
      </c>
      <c r="B62" s="5" t="e">
        <f t="shared" si="23"/>
        <v>#REF!</v>
      </c>
      <c r="C62" s="43" t="s">
        <v>3836</v>
      </c>
      <c r="D62" s="40" t="s">
        <v>276</v>
      </c>
      <c r="E62" s="1" t="s">
        <v>53</v>
      </c>
      <c r="F62" s="6">
        <v>650</v>
      </c>
      <c r="G62" s="1" t="s">
        <v>275</v>
      </c>
      <c r="H62" s="1"/>
      <c r="I62" s="1"/>
      <c r="J62" s="1"/>
      <c r="K62" s="1"/>
      <c r="L62" s="1"/>
      <c r="M62" s="1" t="s">
        <v>54</v>
      </c>
      <c r="N62" s="1" t="s">
        <v>1</v>
      </c>
      <c r="O62" s="3">
        <v>1.814368</v>
      </c>
      <c r="P62" s="1" t="e">
        <f t="shared" si="15"/>
        <v>#REF!</v>
      </c>
      <c r="Q62" s="1"/>
      <c r="R62" s="1" t="str">
        <f>Table1367[[#This Row],[Short Description]]</f>
        <v>E-P-B-16-4</v>
      </c>
      <c r="S62" s="1" t="s">
        <v>277</v>
      </c>
      <c r="T62" s="1" t="s">
        <v>170</v>
      </c>
      <c r="U62" s="1" t="s">
        <v>57</v>
      </c>
      <c r="V62" s="1" t="e">
        <f t="shared" si="16"/>
        <v>#REF!</v>
      </c>
      <c r="W62" s="1" t="e">
        <f t="shared" si="17"/>
        <v>#REF!</v>
      </c>
      <c r="X62" s="1" t="s">
        <v>104</v>
      </c>
      <c r="Y62" s="1"/>
      <c r="Z62" s="1"/>
      <c r="AA62" s="1"/>
      <c r="AB62" s="1"/>
      <c r="AC62" s="6">
        <f>Table1367[[#This Row],[US MSRP]]</f>
        <v>650</v>
      </c>
      <c r="AD62" s="1"/>
      <c r="AE62" s="1"/>
      <c r="AF62" s="1"/>
      <c r="AG62" s="1"/>
      <c r="AH62" s="1" t="e">
        <f t="shared" si="18"/>
        <v>#REF!</v>
      </c>
      <c r="AI62" s="1" t="e">
        <f t="shared" si="19"/>
        <v>#REF!</v>
      </c>
      <c r="AJ62" s="1" t="e">
        <f t="shared" si="20"/>
        <v>#REF!</v>
      </c>
      <c r="AK62" s="1" t="e">
        <f t="shared" si="21"/>
        <v>#REF!</v>
      </c>
      <c r="AL62" s="1" t="s">
        <v>73</v>
      </c>
      <c r="AM62" s="1" t="s">
        <v>76</v>
      </c>
      <c r="AN62" s="11" t="e">
        <f t="shared" si="14"/>
        <v>#REF!</v>
      </c>
      <c r="AO62" s="1" t="str">
        <f>Table1367[[#This Row],[Manufacturer''s Category]]</f>
        <v>Cambridge</v>
      </c>
      <c r="AP62" s="1"/>
      <c r="AQ62" s="1" t="e">
        <f t="shared" si="22"/>
        <v>#REF!</v>
      </c>
      <c r="AR62" s="1"/>
    </row>
    <row r="63" spans="1:44" ht="42" customHeight="1" x14ac:dyDescent="0.3">
      <c r="A63" s="1" t="e">
        <f t="shared" si="13"/>
        <v>#REF!</v>
      </c>
      <c r="B63" s="5" t="e">
        <f t="shared" si="23"/>
        <v>#REF!</v>
      </c>
      <c r="C63" s="43" t="s">
        <v>3837</v>
      </c>
      <c r="D63" s="40" t="s">
        <v>279</v>
      </c>
      <c r="E63" s="1" t="s">
        <v>53</v>
      </c>
      <c r="F63" s="6">
        <v>750</v>
      </c>
      <c r="G63" s="1" t="s">
        <v>278</v>
      </c>
      <c r="H63" s="1"/>
      <c r="I63" s="1"/>
      <c r="J63" s="1"/>
      <c r="K63" s="1"/>
      <c r="L63" s="1"/>
      <c r="M63" s="1" t="s">
        <v>54</v>
      </c>
      <c r="N63" s="1" t="s">
        <v>1</v>
      </c>
      <c r="O63" s="3">
        <v>2.26796</v>
      </c>
      <c r="P63" s="1" t="e">
        <f t="shared" si="15"/>
        <v>#REF!</v>
      </c>
      <c r="Q63" s="1"/>
      <c r="R63" s="1" t="str">
        <f>Table1367[[#This Row],[Short Description]]</f>
        <v>E-P-B-25-4</v>
      </c>
      <c r="S63" s="1" t="s">
        <v>280</v>
      </c>
      <c r="T63" s="1" t="s">
        <v>170</v>
      </c>
      <c r="U63" s="1" t="s">
        <v>57</v>
      </c>
      <c r="V63" s="1" t="e">
        <f t="shared" si="16"/>
        <v>#REF!</v>
      </c>
      <c r="W63" s="1" t="e">
        <f t="shared" si="17"/>
        <v>#REF!</v>
      </c>
      <c r="X63" s="1" t="s">
        <v>104</v>
      </c>
      <c r="Y63" s="1"/>
      <c r="Z63" s="1"/>
      <c r="AA63" s="1"/>
      <c r="AB63" s="1"/>
      <c r="AC63" s="6">
        <f>Table1367[[#This Row],[US MSRP]]</f>
        <v>750</v>
      </c>
      <c r="AD63" s="1"/>
      <c r="AE63" s="1"/>
      <c r="AF63" s="1"/>
      <c r="AG63" s="1"/>
      <c r="AH63" s="1" t="e">
        <f t="shared" si="18"/>
        <v>#REF!</v>
      </c>
      <c r="AI63" s="1" t="e">
        <f t="shared" si="19"/>
        <v>#REF!</v>
      </c>
      <c r="AJ63" s="1" t="e">
        <f t="shared" si="20"/>
        <v>#REF!</v>
      </c>
      <c r="AK63" s="1" t="e">
        <f t="shared" si="21"/>
        <v>#REF!</v>
      </c>
      <c r="AL63" s="1" t="s">
        <v>73</v>
      </c>
      <c r="AM63" s="1" t="s">
        <v>256</v>
      </c>
      <c r="AN63" s="11" t="e">
        <f t="shared" si="14"/>
        <v>#REF!</v>
      </c>
      <c r="AO63" s="1" t="str">
        <f>Table1367[[#This Row],[Manufacturer''s Category]]</f>
        <v>Cambridge</v>
      </c>
      <c r="AP63" s="1"/>
      <c r="AQ63" s="1" t="e">
        <f t="shared" si="22"/>
        <v>#REF!</v>
      </c>
      <c r="AR63" s="1"/>
    </row>
    <row r="64" spans="1:44" ht="42" customHeight="1" x14ac:dyDescent="0.3">
      <c r="A64" s="1" t="e">
        <f t="shared" si="13"/>
        <v>#REF!</v>
      </c>
      <c r="B64" s="5" t="e">
        <f t="shared" si="23"/>
        <v>#REF!</v>
      </c>
      <c r="C64" s="43" t="s">
        <v>3838</v>
      </c>
      <c r="D64" s="40" t="s">
        <v>282</v>
      </c>
      <c r="E64" s="1" t="s">
        <v>53</v>
      </c>
      <c r="F64" s="6">
        <v>750</v>
      </c>
      <c r="G64" s="1" t="s">
        <v>281</v>
      </c>
      <c r="H64" s="1"/>
      <c r="I64" s="1"/>
      <c r="J64" s="1"/>
      <c r="K64" s="1"/>
      <c r="L64" s="1"/>
      <c r="M64" s="1" t="s">
        <v>54</v>
      </c>
      <c r="N64" s="1" t="s">
        <v>1</v>
      </c>
      <c r="O64" s="3">
        <v>1.587572</v>
      </c>
      <c r="P64" s="1" t="e">
        <f t="shared" si="15"/>
        <v>#REF!</v>
      </c>
      <c r="Q64" s="1"/>
      <c r="R64" s="1" t="str">
        <f>Table1367[[#This Row],[Short Description]]</f>
        <v>E-P-B-30-4</v>
      </c>
      <c r="S64" s="1" t="s">
        <v>283</v>
      </c>
      <c r="T64" s="1" t="s">
        <v>170</v>
      </c>
      <c r="U64" s="1" t="s">
        <v>57</v>
      </c>
      <c r="V64" s="1" t="e">
        <f t="shared" si="16"/>
        <v>#REF!</v>
      </c>
      <c r="W64" s="1" t="e">
        <f t="shared" si="17"/>
        <v>#REF!</v>
      </c>
      <c r="X64" s="1" t="s">
        <v>104</v>
      </c>
      <c r="Y64" s="1"/>
      <c r="Z64" s="1"/>
      <c r="AA64" s="1"/>
      <c r="AB64" s="1"/>
      <c r="AC64" s="6">
        <f>Table1367[[#This Row],[US MSRP]]</f>
        <v>750</v>
      </c>
      <c r="AD64" s="1"/>
      <c r="AE64" s="1"/>
      <c r="AF64" s="1"/>
      <c r="AG64" s="1"/>
      <c r="AH64" s="1" t="e">
        <f t="shared" si="18"/>
        <v>#REF!</v>
      </c>
      <c r="AI64" s="1" t="e">
        <f t="shared" si="19"/>
        <v>#REF!</v>
      </c>
      <c r="AJ64" s="1" t="e">
        <f t="shared" si="20"/>
        <v>#REF!</v>
      </c>
      <c r="AK64" s="1" t="e">
        <f t="shared" si="21"/>
        <v>#REF!</v>
      </c>
      <c r="AL64" s="1" t="s">
        <v>73</v>
      </c>
      <c r="AM64" s="1" t="s">
        <v>76</v>
      </c>
      <c r="AN64" s="11" t="e">
        <f t="shared" si="14"/>
        <v>#REF!</v>
      </c>
      <c r="AO64" s="1" t="str">
        <f>Table1367[[#This Row],[Manufacturer''s Category]]</f>
        <v>Cambridge</v>
      </c>
      <c r="AP64" s="1"/>
      <c r="AQ64" s="1" t="e">
        <f t="shared" si="22"/>
        <v>#REF!</v>
      </c>
      <c r="AR64" s="1"/>
    </row>
    <row r="65" spans="1:44" ht="42" customHeight="1" x14ac:dyDescent="0.3">
      <c r="A65" s="1" t="e">
        <f t="shared" si="13"/>
        <v>#REF!</v>
      </c>
      <c r="B65" s="5" t="e">
        <f t="shared" si="23"/>
        <v>#REF!</v>
      </c>
      <c r="C65" s="43" t="s">
        <v>3839</v>
      </c>
      <c r="D65" s="40" t="s">
        <v>285</v>
      </c>
      <c r="E65" s="1" t="s">
        <v>53</v>
      </c>
      <c r="F65" s="6">
        <v>628</v>
      </c>
      <c r="G65" s="1" t="s">
        <v>284</v>
      </c>
      <c r="H65" s="1"/>
      <c r="I65" s="1"/>
      <c r="J65" s="1"/>
      <c r="K65" s="1"/>
      <c r="L65" s="1"/>
      <c r="M65" s="1" t="s">
        <v>54</v>
      </c>
      <c r="N65" s="1" t="s">
        <v>1</v>
      </c>
      <c r="O65" s="3">
        <v>1.587572</v>
      </c>
      <c r="P65" s="1" t="e">
        <f t="shared" si="15"/>
        <v>#REF!</v>
      </c>
      <c r="Q65" s="1"/>
      <c r="R65" s="1" t="str">
        <f>Table1367[[#This Row],[Short Description]]</f>
        <v>E-P-W-16-4</v>
      </c>
      <c r="S65" s="1" t="s">
        <v>286</v>
      </c>
      <c r="T65" s="1" t="s">
        <v>170</v>
      </c>
      <c r="U65" s="1" t="s">
        <v>57</v>
      </c>
      <c r="V65" s="1" t="e">
        <f t="shared" si="16"/>
        <v>#REF!</v>
      </c>
      <c r="W65" s="1" t="e">
        <f t="shared" si="17"/>
        <v>#REF!</v>
      </c>
      <c r="X65" s="1" t="s">
        <v>104</v>
      </c>
      <c r="Y65" s="1"/>
      <c r="Z65" s="1"/>
      <c r="AA65" s="1"/>
      <c r="AB65" s="1"/>
      <c r="AC65" s="6">
        <f>Table1367[[#This Row],[US MSRP]]</f>
        <v>628</v>
      </c>
      <c r="AD65" s="1"/>
      <c r="AE65" s="1"/>
      <c r="AF65" s="1"/>
      <c r="AG65" s="1"/>
      <c r="AH65" s="1" t="e">
        <f t="shared" si="18"/>
        <v>#REF!</v>
      </c>
      <c r="AI65" s="1" t="e">
        <f t="shared" si="19"/>
        <v>#REF!</v>
      </c>
      <c r="AJ65" s="1" t="e">
        <f t="shared" si="20"/>
        <v>#REF!</v>
      </c>
      <c r="AK65" s="1" t="e">
        <f t="shared" si="21"/>
        <v>#REF!</v>
      </c>
      <c r="AL65" s="1" t="s">
        <v>73</v>
      </c>
      <c r="AM65" s="1" t="s">
        <v>76</v>
      </c>
      <c r="AN65" s="11" t="e">
        <f t="shared" si="14"/>
        <v>#REF!</v>
      </c>
      <c r="AO65" s="1" t="str">
        <f>Table1367[[#This Row],[Manufacturer''s Category]]</f>
        <v>Cambridge</v>
      </c>
      <c r="AP65" s="1"/>
      <c r="AQ65" s="1" t="e">
        <f t="shared" si="22"/>
        <v>#REF!</v>
      </c>
      <c r="AR65" s="1"/>
    </row>
    <row r="66" spans="1:44" ht="42" customHeight="1" x14ac:dyDescent="0.3">
      <c r="A66" s="1" t="e">
        <f t="shared" si="13"/>
        <v>#REF!</v>
      </c>
      <c r="B66" s="5" t="e">
        <f t="shared" si="23"/>
        <v>#REF!</v>
      </c>
      <c r="C66" s="43" t="s">
        <v>3840</v>
      </c>
      <c r="D66" s="40" t="s">
        <v>288</v>
      </c>
      <c r="E66" s="1" t="s">
        <v>53</v>
      </c>
      <c r="F66" s="6">
        <v>660</v>
      </c>
      <c r="G66" s="1" t="s">
        <v>287</v>
      </c>
      <c r="H66" s="1"/>
      <c r="I66" s="1"/>
      <c r="J66" s="1"/>
      <c r="K66" s="1"/>
      <c r="L66" s="1"/>
      <c r="M66" s="1" t="s">
        <v>54</v>
      </c>
      <c r="N66" s="1" t="s">
        <v>1</v>
      </c>
      <c r="O66" s="3">
        <v>0.90718399999999999</v>
      </c>
      <c r="P66" s="1" t="e">
        <f t="shared" si="15"/>
        <v>#REF!</v>
      </c>
      <c r="Q66" s="1"/>
      <c r="R66" s="1" t="str">
        <f>Table1367[[#This Row],[Short Description]]</f>
        <v>E-P-W-25-4</v>
      </c>
      <c r="S66" s="1" t="s">
        <v>289</v>
      </c>
      <c r="T66" s="1" t="s">
        <v>170</v>
      </c>
      <c r="U66" s="1" t="s">
        <v>57</v>
      </c>
      <c r="V66" s="1" t="e">
        <f t="shared" si="16"/>
        <v>#REF!</v>
      </c>
      <c r="W66" s="1" t="e">
        <f t="shared" si="17"/>
        <v>#REF!</v>
      </c>
      <c r="X66" s="1" t="s">
        <v>104</v>
      </c>
      <c r="Y66" s="1"/>
      <c r="Z66" s="1"/>
      <c r="AA66" s="1"/>
      <c r="AB66" s="1"/>
      <c r="AC66" s="6">
        <f>Table1367[[#This Row],[US MSRP]]</f>
        <v>660</v>
      </c>
      <c r="AD66" s="1"/>
      <c r="AE66" s="1"/>
      <c r="AF66" s="1"/>
      <c r="AG66" s="1"/>
      <c r="AH66" s="1" t="e">
        <f t="shared" si="18"/>
        <v>#REF!</v>
      </c>
      <c r="AI66" s="1" t="e">
        <f t="shared" si="19"/>
        <v>#REF!</v>
      </c>
      <c r="AJ66" s="1" t="e">
        <f t="shared" si="20"/>
        <v>#REF!</v>
      </c>
      <c r="AK66" s="1" t="e">
        <f t="shared" si="21"/>
        <v>#REF!</v>
      </c>
      <c r="AL66" s="1" t="s">
        <v>73</v>
      </c>
      <c r="AM66" s="1" t="s">
        <v>256</v>
      </c>
      <c r="AN66" s="11" t="e">
        <f t="shared" si="14"/>
        <v>#REF!</v>
      </c>
      <c r="AO66" s="1" t="str">
        <f>Table1367[[#This Row],[Manufacturer''s Category]]</f>
        <v>Cambridge</v>
      </c>
      <c r="AP66" s="1"/>
      <c r="AQ66" s="1" t="e">
        <f t="shared" si="22"/>
        <v>#REF!</v>
      </c>
      <c r="AR66" s="1"/>
    </row>
    <row r="67" spans="1:44" ht="42" customHeight="1" x14ac:dyDescent="0.3">
      <c r="A67" s="1" t="e">
        <f t="shared" si="13"/>
        <v>#REF!</v>
      </c>
      <c r="B67" s="5" t="e">
        <f t="shared" si="23"/>
        <v>#REF!</v>
      </c>
      <c r="C67" s="43" t="s">
        <v>3841</v>
      </c>
      <c r="D67" s="40" t="s">
        <v>291</v>
      </c>
      <c r="E67" s="1" t="s">
        <v>53</v>
      </c>
      <c r="F67" s="6">
        <v>728</v>
      </c>
      <c r="G67" s="1" t="s">
        <v>290</v>
      </c>
      <c r="H67" s="1"/>
      <c r="I67" s="1"/>
      <c r="J67" s="1"/>
      <c r="K67" s="1"/>
      <c r="L67" s="1"/>
      <c r="M67" s="1" t="s">
        <v>54</v>
      </c>
      <c r="N67" s="1" t="s">
        <v>1</v>
      </c>
      <c r="O67" s="3">
        <v>2.0411640000000002</v>
      </c>
      <c r="P67" s="1" t="e">
        <f t="shared" si="15"/>
        <v>#REF!</v>
      </c>
      <c r="Q67" s="1"/>
      <c r="R67" s="1" t="str">
        <f>Table1367[[#This Row],[Short Description]]</f>
        <v>E-P-W-30-4</v>
      </c>
      <c r="S67" s="1" t="s">
        <v>292</v>
      </c>
      <c r="T67" s="1" t="s">
        <v>170</v>
      </c>
      <c r="U67" s="1" t="s">
        <v>57</v>
      </c>
      <c r="V67" s="1" t="e">
        <f t="shared" si="16"/>
        <v>#REF!</v>
      </c>
      <c r="W67" s="1" t="e">
        <f t="shared" si="17"/>
        <v>#REF!</v>
      </c>
      <c r="X67" s="1" t="s">
        <v>104</v>
      </c>
      <c r="Y67" s="1"/>
      <c r="Z67" s="1"/>
      <c r="AA67" s="1"/>
      <c r="AB67" s="1"/>
      <c r="AC67" s="6">
        <f>Table1367[[#This Row],[US MSRP]]</f>
        <v>728</v>
      </c>
      <c r="AD67" s="1"/>
      <c r="AE67" s="1"/>
      <c r="AF67" s="1"/>
      <c r="AG67" s="1"/>
      <c r="AH67" s="1" t="e">
        <f t="shared" si="18"/>
        <v>#REF!</v>
      </c>
      <c r="AI67" s="1" t="e">
        <f t="shared" si="19"/>
        <v>#REF!</v>
      </c>
      <c r="AJ67" s="1" t="e">
        <f t="shared" si="20"/>
        <v>#REF!</v>
      </c>
      <c r="AK67" s="1" t="e">
        <f t="shared" si="21"/>
        <v>#REF!</v>
      </c>
      <c r="AL67" s="1" t="s">
        <v>73</v>
      </c>
      <c r="AM67" s="1" t="s">
        <v>76</v>
      </c>
      <c r="AN67" s="11" t="e">
        <f t="shared" si="14"/>
        <v>#REF!</v>
      </c>
      <c r="AO67" s="1" t="str">
        <f>Table1367[[#This Row],[Manufacturer''s Category]]</f>
        <v>Cambridge</v>
      </c>
      <c r="AP67" s="1"/>
      <c r="AQ67" s="1" t="e">
        <f t="shared" si="22"/>
        <v>#REF!</v>
      </c>
      <c r="AR67" s="1"/>
    </row>
    <row r="68" spans="1:44" ht="42" customHeight="1" x14ac:dyDescent="0.3">
      <c r="A68" s="1" t="e">
        <f t="shared" si="13"/>
        <v>#REF!</v>
      </c>
      <c r="B68" s="5" t="e">
        <f t="shared" si="23"/>
        <v>#REF!</v>
      </c>
      <c r="C68" s="39" t="s">
        <v>3882</v>
      </c>
      <c r="D68" s="40" t="s">
        <v>294</v>
      </c>
      <c r="E68" s="1" t="s">
        <v>53</v>
      </c>
      <c r="F68" s="6">
        <v>20</v>
      </c>
      <c r="G68" s="1" t="s">
        <v>293</v>
      </c>
      <c r="H68" s="1"/>
      <c r="I68" s="1"/>
      <c r="J68" s="1"/>
      <c r="K68" s="1"/>
      <c r="L68" s="1"/>
      <c r="M68" s="1" t="s">
        <v>73</v>
      </c>
      <c r="N68" s="1" t="s">
        <v>1</v>
      </c>
      <c r="O68" s="3">
        <v>0.113398</v>
      </c>
      <c r="P68" s="1" t="e">
        <f t="shared" si="15"/>
        <v>#REF!</v>
      </c>
      <c r="Q68" s="1"/>
      <c r="R68" s="1" t="str">
        <f>Table1367[[#This Row],[Short Description]]</f>
        <v>FCC-1</v>
      </c>
      <c r="S68" s="1" t="s">
        <v>295</v>
      </c>
      <c r="T68" s="1" t="s">
        <v>114</v>
      </c>
      <c r="U68" s="1" t="s">
        <v>3</v>
      </c>
      <c r="V68" s="1" t="e">
        <f t="shared" si="16"/>
        <v>#REF!</v>
      </c>
      <c r="W68" s="1" t="e">
        <f t="shared" si="17"/>
        <v>#REF!</v>
      </c>
      <c r="X68" s="1" t="s">
        <v>104</v>
      </c>
      <c r="Y68" s="1"/>
      <c r="Z68" s="1"/>
      <c r="AA68" s="1"/>
      <c r="AB68" s="1"/>
      <c r="AC68" s="6">
        <f>Table1367[[#This Row],[US MSRP]]</f>
        <v>20</v>
      </c>
      <c r="AD68" s="1"/>
      <c r="AE68" s="1"/>
      <c r="AF68" s="1"/>
      <c r="AG68" s="1"/>
      <c r="AH68" s="1" t="e">
        <f t="shared" si="18"/>
        <v>#REF!</v>
      </c>
      <c r="AI68" s="1" t="e">
        <f t="shared" si="19"/>
        <v>#REF!</v>
      </c>
      <c r="AJ68" s="1" t="e">
        <f t="shared" si="20"/>
        <v>#REF!</v>
      </c>
      <c r="AK68" s="1" t="e">
        <f t="shared" si="21"/>
        <v>#REF!</v>
      </c>
      <c r="AL68" s="1" t="s">
        <v>73</v>
      </c>
      <c r="AM68" s="1" t="s">
        <v>76</v>
      </c>
      <c r="AN68" s="11" t="e">
        <f t="shared" si="14"/>
        <v>#REF!</v>
      </c>
      <c r="AO68" s="1" t="str">
        <f>Table1367[[#This Row],[Manufacturer''s Category]]</f>
        <v>Cambridge</v>
      </c>
      <c r="AP68" s="1"/>
      <c r="AQ68" s="1" t="e">
        <f t="shared" si="22"/>
        <v>#REF!</v>
      </c>
      <c r="AR68" s="1"/>
    </row>
    <row r="69" spans="1:44" ht="42" customHeight="1" x14ac:dyDescent="0.3">
      <c r="A69" s="1" t="e">
        <f t="shared" si="13"/>
        <v>#REF!</v>
      </c>
      <c r="B69" s="5" t="e">
        <f t="shared" si="23"/>
        <v>#REF!</v>
      </c>
      <c r="C69" s="39" t="s">
        <v>3890</v>
      </c>
      <c r="D69" s="40" t="s">
        <v>297</v>
      </c>
      <c r="E69" s="1" t="s">
        <v>53</v>
      </c>
      <c r="F69" s="6">
        <v>42</v>
      </c>
      <c r="G69" s="1" t="s">
        <v>296</v>
      </c>
      <c r="H69" s="1"/>
      <c r="I69" s="1"/>
      <c r="J69" s="1"/>
      <c r="K69" s="1"/>
      <c r="L69" s="1"/>
      <c r="M69" s="1" t="s">
        <v>73</v>
      </c>
      <c r="N69" s="1" t="s">
        <v>1</v>
      </c>
      <c r="O69" s="3">
        <v>0.226796</v>
      </c>
      <c r="P69" s="1" t="e">
        <f t="shared" si="15"/>
        <v>#REF!</v>
      </c>
      <c r="Q69" s="1"/>
      <c r="R69" s="1" t="str">
        <f>Table1367[[#This Row],[Short Description]]</f>
        <v>HS-ACT</v>
      </c>
      <c r="S69" s="1" t="s">
        <v>298</v>
      </c>
      <c r="T69" s="1" t="s">
        <v>114</v>
      </c>
      <c r="U69" s="1" t="s">
        <v>3</v>
      </c>
      <c r="V69" s="1" t="e">
        <f t="shared" si="16"/>
        <v>#REF!</v>
      </c>
      <c r="W69" s="1" t="e">
        <f t="shared" si="17"/>
        <v>#REF!</v>
      </c>
      <c r="X69" s="1" t="s">
        <v>104</v>
      </c>
      <c r="Y69" s="1"/>
      <c r="Z69" s="1"/>
      <c r="AA69" s="1"/>
      <c r="AB69" s="1"/>
      <c r="AC69" s="6">
        <f>Table1367[[#This Row],[US MSRP]]</f>
        <v>42</v>
      </c>
      <c r="AD69" s="1"/>
      <c r="AE69" s="1"/>
      <c r="AF69" s="1"/>
      <c r="AG69" s="1"/>
      <c r="AH69" s="1" t="e">
        <f t="shared" si="18"/>
        <v>#REF!</v>
      </c>
      <c r="AI69" s="1" t="e">
        <f t="shared" si="19"/>
        <v>#REF!</v>
      </c>
      <c r="AJ69" s="1" t="e">
        <f t="shared" si="20"/>
        <v>#REF!</v>
      </c>
      <c r="AK69" s="1" t="e">
        <f t="shared" si="21"/>
        <v>#REF!</v>
      </c>
      <c r="AL69" s="1" t="s">
        <v>73</v>
      </c>
      <c r="AM69" s="1" t="s">
        <v>76</v>
      </c>
      <c r="AN69" s="11" t="e">
        <f t="shared" si="14"/>
        <v>#REF!</v>
      </c>
      <c r="AO69" s="1" t="str">
        <f>Table1367[[#This Row],[Manufacturer''s Category]]</f>
        <v>Cambridge</v>
      </c>
      <c r="AP69" s="1"/>
      <c r="AQ69" s="1" t="e">
        <f t="shared" si="22"/>
        <v>#REF!</v>
      </c>
      <c r="AR69" s="1"/>
    </row>
    <row r="70" spans="1:44" ht="42" customHeight="1" x14ac:dyDescent="0.3">
      <c r="A70" s="1" t="e">
        <f t="shared" si="13"/>
        <v>#REF!</v>
      </c>
      <c r="B70" s="5" t="e">
        <f t="shared" si="23"/>
        <v>#REF!</v>
      </c>
      <c r="C70" s="39" t="s">
        <v>3899</v>
      </c>
      <c r="D70" s="40" t="s">
        <v>300</v>
      </c>
      <c r="E70" s="1" t="s">
        <v>53</v>
      </c>
      <c r="F70" s="6">
        <v>42</v>
      </c>
      <c r="G70" s="1" t="s">
        <v>299</v>
      </c>
      <c r="H70" s="1"/>
      <c r="I70" s="1"/>
      <c r="J70" s="1"/>
      <c r="K70" s="1"/>
      <c r="L70" s="1"/>
      <c r="M70" s="1" t="s">
        <v>73</v>
      </c>
      <c r="N70" s="1" t="s">
        <v>1</v>
      </c>
      <c r="O70" s="3">
        <v>0.226796</v>
      </c>
      <c r="P70" s="1" t="e">
        <f t="shared" si="15"/>
        <v>#REF!</v>
      </c>
      <c r="Q70" s="1"/>
      <c r="R70" s="1" t="str">
        <f>Table1367[[#This Row],[Short Description]]</f>
        <v>HS-DW</v>
      </c>
      <c r="S70" s="1" t="s">
        <v>301</v>
      </c>
      <c r="T70" s="1" t="s">
        <v>114</v>
      </c>
      <c r="U70" s="1" t="s">
        <v>3</v>
      </c>
      <c r="V70" s="1" t="e">
        <f t="shared" si="16"/>
        <v>#REF!</v>
      </c>
      <c r="W70" s="1" t="e">
        <f t="shared" si="17"/>
        <v>#REF!</v>
      </c>
      <c r="X70" s="1" t="s">
        <v>104</v>
      </c>
      <c r="Y70" s="1"/>
      <c r="Z70" s="1"/>
      <c r="AA70" s="1"/>
      <c r="AB70" s="1"/>
      <c r="AC70" s="6">
        <f>Table1367[[#This Row],[US MSRP]]</f>
        <v>42</v>
      </c>
      <c r="AD70" s="1"/>
      <c r="AE70" s="1"/>
      <c r="AF70" s="1"/>
      <c r="AG70" s="1"/>
      <c r="AH70" s="1" t="e">
        <f t="shared" si="18"/>
        <v>#REF!</v>
      </c>
      <c r="AI70" s="1" t="e">
        <f t="shared" si="19"/>
        <v>#REF!</v>
      </c>
      <c r="AJ70" s="1" t="e">
        <f t="shared" si="20"/>
        <v>#REF!</v>
      </c>
      <c r="AK70" s="1" t="e">
        <f t="shared" si="21"/>
        <v>#REF!</v>
      </c>
      <c r="AL70" s="1" t="s">
        <v>73</v>
      </c>
      <c r="AM70" s="1" t="s">
        <v>76</v>
      </c>
      <c r="AN70" s="11" t="e">
        <f t="shared" si="14"/>
        <v>#REF!</v>
      </c>
      <c r="AO70" s="1" t="str">
        <f>Table1367[[#This Row],[Manufacturer''s Category]]</f>
        <v>Cambridge</v>
      </c>
      <c r="AP70" s="1"/>
      <c r="AQ70" s="1" t="e">
        <f t="shared" si="22"/>
        <v>#REF!</v>
      </c>
      <c r="AR70" s="1"/>
    </row>
    <row r="71" spans="1:44" ht="42" customHeight="1" x14ac:dyDescent="0.3">
      <c r="A71" s="1" t="e">
        <f t="shared" si="13"/>
        <v>#REF!</v>
      </c>
      <c r="B71" s="5" t="e">
        <f t="shared" si="23"/>
        <v>#REF!</v>
      </c>
      <c r="C71" s="39" t="s">
        <v>4232</v>
      </c>
      <c r="D71" s="40" t="s">
        <v>303</v>
      </c>
      <c r="E71" s="1" t="s">
        <v>53</v>
      </c>
      <c r="F71" s="6">
        <v>1705</v>
      </c>
      <c r="G71" s="1" t="s">
        <v>302</v>
      </c>
      <c r="H71" s="1"/>
      <c r="I71" s="1"/>
      <c r="J71" s="1"/>
      <c r="K71" s="1"/>
      <c r="L71" s="1"/>
      <c r="M71" s="1" t="s">
        <v>54</v>
      </c>
      <c r="N71" s="1" t="s">
        <v>1</v>
      </c>
      <c r="O71" s="23">
        <v>1.1000000000000001</v>
      </c>
      <c r="P71" s="1" t="e">
        <f t="shared" si="15"/>
        <v>#REF!</v>
      </c>
      <c r="Q71" s="1"/>
      <c r="R71" s="1" t="str">
        <f>Table1367[[#This Row],[Short Description]]</f>
        <v>NPX G1040</v>
      </c>
      <c r="S71" s="1" t="s">
        <v>304</v>
      </c>
      <c r="T71" s="1" t="s">
        <v>305</v>
      </c>
      <c r="U71" s="1" t="s">
        <v>57</v>
      </c>
      <c r="V71" s="1" t="e">
        <f t="shared" si="16"/>
        <v>#REF!</v>
      </c>
      <c r="W71" s="1" t="e">
        <f t="shared" si="17"/>
        <v>#REF!</v>
      </c>
      <c r="X71" s="1" t="s">
        <v>306</v>
      </c>
      <c r="Y71" s="1"/>
      <c r="Z71" s="1"/>
      <c r="AA71" s="1"/>
      <c r="AB71" s="1"/>
      <c r="AC71" s="6">
        <f>Table1367[[#This Row],[US MSRP]]</f>
        <v>1705</v>
      </c>
      <c r="AD71" s="1"/>
      <c r="AE71" s="1"/>
      <c r="AF71" s="1"/>
      <c r="AG71" s="1"/>
      <c r="AH71" s="1" t="e">
        <f t="shared" si="18"/>
        <v>#REF!</v>
      </c>
      <c r="AI71" s="1" t="e">
        <f t="shared" si="19"/>
        <v>#REF!</v>
      </c>
      <c r="AJ71" s="1" t="e">
        <f t="shared" si="20"/>
        <v>#REF!</v>
      </c>
      <c r="AK71" s="1" t="e">
        <f t="shared" si="21"/>
        <v>#REF!</v>
      </c>
      <c r="AL71" s="1" t="s">
        <v>57</v>
      </c>
      <c r="AM71" s="1" t="s">
        <v>151</v>
      </c>
      <c r="AN71" s="11" t="e">
        <f t="shared" si="14"/>
        <v>#REF!</v>
      </c>
      <c r="AO71" s="1" t="str">
        <f>Table1367[[#This Row],[Manufacturer''s Category]]</f>
        <v>Biamp</v>
      </c>
      <c r="AP71" s="1"/>
      <c r="AQ71" s="1" t="e">
        <f t="shared" si="22"/>
        <v>#REF!</v>
      </c>
      <c r="AR71" s="1"/>
    </row>
    <row r="72" spans="1:44" ht="42" customHeight="1" x14ac:dyDescent="0.3">
      <c r="A72" s="1" t="e">
        <f t="shared" ref="A72:A98" si="24">Company</f>
        <v>#REF!</v>
      </c>
      <c r="B72" s="5" t="e">
        <f t="shared" si="23"/>
        <v>#REF!</v>
      </c>
      <c r="C72" s="39" t="s">
        <v>4233</v>
      </c>
      <c r="D72" s="40" t="s">
        <v>308</v>
      </c>
      <c r="E72" s="1" t="s">
        <v>53</v>
      </c>
      <c r="F72" s="6">
        <v>1815</v>
      </c>
      <c r="G72" s="1" t="s">
        <v>307</v>
      </c>
      <c r="H72" s="1"/>
      <c r="I72" s="1"/>
      <c r="J72" s="1"/>
      <c r="K72" s="1"/>
      <c r="L72" s="1"/>
      <c r="M72" s="1" t="s">
        <v>54</v>
      </c>
      <c r="N72" s="1" t="s">
        <v>1</v>
      </c>
      <c r="O72" s="23">
        <v>1.1000000000000001</v>
      </c>
      <c r="P72" s="1" t="e">
        <f t="shared" si="15"/>
        <v>#REF!</v>
      </c>
      <c r="Q72" s="1"/>
      <c r="R72" s="1" t="str">
        <f>Table1367[[#This Row],[Short Description]]</f>
        <v>NPX G1100</v>
      </c>
      <c r="S72" s="1" t="s">
        <v>309</v>
      </c>
      <c r="T72" s="1" t="s">
        <v>305</v>
      </c>
      <c r="U72" s="1" t="s">
        <v>57</v>
      </c>
      <c r="V72" s="1" t="e">
        <f t="shared" si="16"/>
        <v>#REF!</v>
      </c>
      <c r="W72" s="1" t="e">
        <f t="shared" si="17"/>
        <v>#REF!</v>
      </c>
      <c r="X72" s="1" t="s">
        <v>306</v>
      </c>
      <c r="Y72" s="1"/>
      <c r="Z72" s="1"/>
      <c r="AA72" s="1"/>
      <c r="AB72" s="1"/>
      <c r="AC72" s="6">
        <f>Table1367[[#This Row],[US MSRP]]</f>
        <v>1815</v>
      </c>
      <c r="AD72" s="1"/>
      <c r="AE72" s="1"/>
      <c r="AF72" s="1"/>
      <c r="AG72" s="1"/>
      <c r="AH72" s="1" t="e">
        <f t="shared" si="18"/>
        <v>#REF!</v>
      </c>
      <c r="AI72" s="1" t="e">
        <f t="shared" si="19"/>
        <v>#REF!</v>
      </c>
      <c r="AJ72" s="1" t="e">
        <f t="shared" si="20"/>
        <v>#REF!</v>
      </c>
      <c r="AK72" s="1" t="e">
        <f t="shared" si="21"/>
        <v>#REF!</v>
      </c>
      <c r="AL72" s="1" t="s">
        <v>57</v>
      </c>
      <c r="AM72" s="1" t="s">
        <v>151</v>
      </c>
      <c r="AN72" s="11" t="e">
        <f t="shared" ref="AN72:AN98" si="25">URL</f>
        <v>#REF!</v>
      </c>
      <c r="AO72" s="1" t="str">
        <f>Table1367[[#This Row],[Manufacturer''s Category]]</f>
        <v>Biamp</v>
      </c>
      <c r="AP72" s="1"/>
      <c r="AQ72" s="1" t="e">
        <f t="shared" si="22"/>
        <v>#REF!</v>
      </c>
      <c r="AR72" s="1"/>
    </row>
    <row r="73" spans="1:44" ht="42" customHeight="1" x14ac:dyDescent="0.3">
      <c r="A73" s="1" t="e">
        <f t="shared" si="24"/>
        <v>#REF!</v>
      </c>
      <c r="B73" s="5" t="e">
        <f t="shared" si="23"/>
        <v>#REF!</v>
      </c>
      <c r="C73" s="39" t="s">
        <v>4234</v>
      </c>
      <c r="D73" s="40" t="s">
        <v>311</v>
      </c>
      <c r="E73" s="1" t="s">
        <v>53</v>
      </c>
      <c r="F73" s="6">
        <v>1705</v>
      </c>
      <c r="G73" s="1" t="s">
        <v>310</v>
      </c>
      <c r="H73" s="1"/>
      <c r="I73" s="1"/>
      <c r="J73" s="1"/>
      <c r="K73" s="1"/>
      <c r="L73" s="1"/>
      <c r="M73" s="1" t="s">
        <v>54</v>
      </c>
      <c r="N73" s="1" t="s">
        <v>1</v>
      </c>
      <c r="O73" s="23">
        <v>1.2</v>
      </c>
      <c r="P73" s="1" t="e">
        <f t="shared" ref="P73:P98" si="26">WeightUOM</f>
        <v>#REF!</v>
      </c>
      <c r="Q73" s="1"/>
      <c r="R73" s="1" t="str">
        <f>Table1367[[#This Row],[Short Description]]</f>
        <v>NPX H1040</v>
      </c>
      <c r="S73" s="1" t="s">
        <v>312</v>
      </c>
      <c r="T73" s="1" t="s">
        <v>305</v>
      </c>
      <c r="U73" s="1" t="s">
        <v>57</v>
      </c>
      <c r="V73" s="1" t="e">
        <f t="shared" ref="V73:V98" si="27">NotForSale</f>
        <v>#REF!</v>
      </c>
      <c r="W73" s="1" t="e">
        <f t="shared" ref="W73:W98" si="28">ItemStatus</f>
        <v>#REF!</v>
      </c>
      <c r="X73" s="1" t="s">
        <v>306</v>
      </c>
      <c r="Y73" s="1"/>
      <c r="Z73" s="1"/>
      <c r="AA73" s="1"/>
      <c r="AB73" s="1"/>
      <c r="AC73" s="6">
        <f>Table1367[[#This Row],[US MSRP]]</f>
        <v>1705</v>
      </c>
      <c r="AD73" s="1"/>
      <c r="AE73" s="1"/>
      <c r="AF73" s="1"/>
      <c r="AG73" s="1"/>
      <c r="AH73" s="1" t="e">
        <f t="shared" ref="AH73:AH98" si="29">FOB</f>
        <v>#REF!</v>
      </c>
      <c r="AI73" s="1" t="e">
        <f t="shared" ref="AI73:AI98" si="30">Freight</f>
        <v>#REF!</v>
      </c>
      <c r="AJ73" s="1" t="e">
        <f t="shared" ref="AJ73:AJ98" si="31">DropShip</f>
        <v>#REF!</v>
      </c>
      <c r="AK73" s="1" t="e">
        <f t="shared" ref="AK73:AK98" si="32">EnergyStar</f>
        <v>#REF!</v>
      </c>
      <c r="AL73" s="1" t="s">
        <v>57</v>
      </c>
      <c r="AM73" s="1" t="s">
        <v>151</v>
      </c>
      <c r="AN73" s="11" t="e">
        <f t="shared" si="25"/>
        <v>#REF!</v>
      </c>
      <c r="AO73" s="1" t="str">
        <f>Table1367[[#This Row],[Manufacturer''s Category]]</f>
        <v>Biamp</v>
      </c>
      <c r="AP73" s="1"/>
      <c r="AQ73" s="1" t="e">
        <f t="shared" ref="AQ73:AQ98" si="33">InfoComm_Number</f>
        <v>#REF!</v>
      </c>
      <c r="AR73" s="1"/>
    </row>
    <row r="74" spans="1:44" ht="42" customHeight="1" x14ac:dyDescent="0.3">
      <c r="A74" s="1" t="e">
        <f t="shared" si="24"/>
        <v>#REF!</v>
      </c>
      <c r="B74" s="5" t="e">
        <f t="shared" si="23"/>
        <v>#REF!</v>
      </c>
      <c r="C74" s="39" t="s">
        <v>4235</v>
      </c>
      <c r="D74" s="40" t="s">
        <v>314</v>
      </c>
      <c r="E74" s="1" t="s">
        <v>53</v>
      </c>
      <c r="F74" s="6">
        <v>1815</v>
      </c>
      <c r="G74" s="1" t="s">
        <v>313</v>
      </c>
      <c r="H74" s="1"/>
      <c r="I74" s="1"/>
      <c r="J74" s="1"/>
      <c r="K74" s="1"/>
      <c r="L74" s="1"/>
      <c r="M74" s="1" t="s">
        <v>54</v>
      </c>
      <c r="N74" s="1" t="s">
        <v>1</v>
      </c>
      <c r="O74" s="23">
        <v>1.2</v>
      </c>
      <c r="P74" s="1" t="e">
        <f t="shared" si="26"/>
        <v>#REF!</v>
      </c>
      <c r="Q74" s="1"/>
      <c r="R74" s="1" t="str">
        <f>Table1367[[#This Row],[Short Description]]</f>
        <v>NPX H1100</v>
      </c>
      <c r="S74" s="1" t="s">
        <v>315</v>
      </c>
      <c r="T74" s="1" t="s">
        <v>305</v>
      </c>
      <c r="U74" s="1" t="s">
        <v>57</v>
      </c>
      <c r="V74" s="1" t="e">
        <f t="shared" si="27"/>
        <v>#REF!</v>
      </c>
      <c r="W74" s="1" t="e">
        <f t="shared" si="28"/>
        <v>#REF!</v>
      </c>
      <c r="X74" s="1" t="s">
        <v>306</v>
      </c>
      <c r="Y74" s="1"/>
      <c r="Z74" s="1"/>
      <c r="AA74" s="1"/>
      <c r="AB74" s="1"/>
      <c r="AC74" s="6">
        <f>Table1367[[#This Row],[US MSRP]]</f>
        <v>1815</v>
      </c>
      <c r="AD74" s="1"/>
      <c r="AE74" s="1"/>
      <c r="AF74" s="1"/>
      <c r="AG74" s="1"/>
      <c r="AH74" s="1" t="e">
        <f t="shared" si="29"/>
        <v>#REF!</v>
      </c>
      <c r="AI74" s="1" t="e">
        <f t="shared" si="30"/>
        <v>#REF!</v>
      </c>
      <c r="AJ74" s="1" t="e">
        <f t="shared" si="31"/>
        <v>#REF!</v>
      </c>
      <c r="AK74" s="1" t="e">
        <f t="shared" si="32"/>
        <v>#REF!</v>
      </c>
      <c r="AL74" s="1" t="s">
        <v>57</v>
      </c>
      <c r="AM74" s="1" t="s">
        <v>151</v>
      </c>
      <c r="AN74" s="11" t="e">
        <f t="shared" si="25"/>
        <v>#REF!</v>
      </c>
      <c r="AO74" s="1" t="str">
        <f>Table1367[[#This Row],[Manufacturer''s Category]]</f>
        <v>Biamp</v>
      </c>
      <c r="AP74" s="1"/>
      <c r="AQ74" s="1" t="e">
        <f t="shared" si="33"/>
        <v>#REF!</v>
      </c>
      <c r="AR74" s="1"/>
    </row>
    <row r="75" spans="1:44" ht="42" customHeight="1" x14ac:dyDescent="0.3">
      <c r="A75" s="1" t="e">
        <f t="shared" si="24"/>
        <v>#REF!</v>
      </c>
      <c r="B75" s="5" t="e">
        <f t="shared" si="23"/>
        <v>#REF!</v>
      </c>
      <c r="C75" s="39" t="s">
        <v>4619</v>
      </c>
      <c r="D75" s="40" t="s">
        <v>317</v>
      </c>
      <c r="E75" s="1" t="s">
        <v>53</v>
      </c>
      <c r="F75" s="6">
        <v>182</v>
      </c>
      <c r="G75" s="1" t="s">
        <v>316</v>
      </c>
      <c r="H75" s="1"/>
      <c r="I75" s="1"/>
      <c r="J75" s="1"/>
      <c r="K75" s="1"/>
      <c r="L75" s="1"/>
      <c r="M75" s="1" t="s">
        <v>54</v>
      </c>
      <c r="N75" s="1" t="s">
        <v>1</v>
      </c>
      <c r="O75" s="3">
        <v>0.226796</v>
      </c>
      <c r="P75" s="1" t="e">
        <f t="shared" si="26"/>
        <v>#REF!</v>
      </c>
      <c r="Q75" s="1"/>
      <c r="R75" s="1" t="str">
        <f>Table1367[[#This Row],[Short Description]]</f>
        <v>PI-AE</v>
      </c>
      <c r="S75" s="1" t="s">
        <v>318</v>
      </c>
      <c r="T75" s="1" t="s">
        <v>114</v>
      </c>
      <c r="U75" s="1" t="s">
        <v>3</v>
      </c>
      <c r="V75" s="1" t="e">
        <f t="shared" si="27"/>
        <v>#REF!</v>
      </c>
      <c r="W75" s="1" t="e">
        <f t="shared" si="28"/>
        <v>#REF!</v>
      </c>
      <c r="X75" s="1" t="s">
        <v>104</v>
      </c>
      <c r="Y75" s="1"/>
      <c r="Z75" s="1"/>
      <c r="AA75" s="1"/>
      <c r="AB75" s="1"/>
      <c r="AC75" s="6">
        <f>Table1367[[#This Row],[US MSRP]]</f>
        <v>182</v>
      </c>
      <c r="AD75" s="1"/>
      <c r="AE75" s="1"/>
      <c r="AF75" s="1"/>
      <c r="AG75" s="1"/>
      <c r="AH75" s="1" t="e">
        <f t="shared" si="29"/>
        <v>#REF!</v>
      </c>
      <c r="AI75" s="1" t="e">
        <f t="shared" si="30"/>
        <v>#REF!</v>
      </c>
      <c r="AJ75" s="1" t="e">
        <f t="shared" si="31"/>
        <v>#REF!</v>
      </c>
      <c r="AK75" s="1" t="e">
        <f t="shared" si="32"/>
        <v>#REF!</v>
      </c>
      <c r="AL75" s="1" t="s">
        <v>57</v>
      </c>
      <c r="AM75" s="1" t="s">
        <v>151</v>
      </c>
      <c r="AN75" s="11" t="e">
        <f t="shared" si="25"/>
        <v>#REF!</v>
      </c>
      <c r="AO75" s="1" t="str">
        <f>Table1367[[#This Row],[Manufacturer''s Category]]</f>
        <v>Cambridge</v>
      </c>
      <c r="AP75" s="1"/>
      <c r="AQ75" s="1" t="e">
        <f t="shared" si="33"/>
        <v>#REF!</v>
      </c>
      <c r="AR75" s="1"/>
    </row>
    <row r="76" spans="1:44" ht="42" customHeight="1" x14ac:dyDescent="0.3">
      <c r="A76" s="1" t="e">
        <f t="shared" si="24"/>
        <v>#REF!</v>
      </c>
      <c r="B76" s="5" t="e">
        <f t="shared" si="23"/>
        <v>#REF!</v>
      </c>
      <c r="C76" s="43" t="s">
        <v>4285</v>
      </c>
      <c r="D76" s="40" t="s">
        <v>320</v>
      </c>
      <c r="E76" s="1" t="s">
        <v>53</v>
      </c>
      <c r="F76" s="6">
        <v>138</v>
      </c>
      <c r="G76" s="1" t="s">
        <v>319</v>
      </c>
      <c r="H76" s="1"/>
      <c r="I76" s="1"/>
      <c r="J76" s="1"/>
      <c r="K76" s="1"/>
      <c r="L76" s="1"/>
      <c r="M76" s="1" t="s">
        <v>73</v>
      </c>
      <c r="N76" s="1" t="s">
        <v>1</v>
      </c>
      <c r="O76" s="3">
        <v>0.226796</v>
      </c>
      <c r="P76" s="1" t="e">
        <f t="shared" si="26"/>
        <v>#REF!</v>
      </c>
      <c r="Q76" s="1"/>
      <c r="R76" s="1" t="str">
        <f>Table1367[[#This Row],[Short Description]]</f>
        <v>PM-B</v>
      </c>
      <c r="S76" s="1" t="s">
        <v>321</v>
      </c>
      <c r="T76" s="1" t="s">
        <v>103</v>
      </c>
      <c r="U76" s="1" t="s">
        <v>3</v>
      </c>
      <c r="V76" s="1" t="e">
        <f t="shared" si="27"/>
        <v>#REF!</v>
      </c>
      <c r="W76" s="1" t="e">
        <f t="shared" si="28"/>
        <v>#REF!</v>
      </c>
      <c r="X76" s="1" t="s">
        <v>104</v>
      </c>
      <c r="Y76" s="1"/>
      <c r="Z76" s="1"/>
      <c r="AA76" s="1"/>
      <c r="AB76" s="1"/>
      <c r="AC76" s="6">
        <f>Table1367[[#This Row],[US MSRP]]</f>
        <v>138</v>
      </c>
      <c r="AD76" s="1"/>
      <c r="AE76" s="1"/>
      <c r="AF76" s="1"/>
      <c r="AG76" s="1"/>
      <c r="AH76" s="1" t="e">
        <f t="shared" si="29"/>
        <v>#REF!</v>
      </c>
      <c r="AI76" s="1" t="e">
        <f t="shared" si="30"/>
        <v>#REF!</v>
      </c>
      <c r="AJ76" s="1" t="e">
        <f t="shared" si="31"/>
        <v>#REF!</v>
      </c>
      <c r="AK76" s="1" t="e">
        <f t="shared" si="32"/>
        <v>#REF!</v>
      </c>
      <c r="AL76" s="1" t="s">
        <v>73</v>
      </c>
      <c r="AM76" s="1" t="s">
        <v>76</v>
      </c>
      <c r="AN76" s="11" t="e">
        <f t="shared" si="25"/>
        <v>#REF!</v>
      </c>
      <c r="AO76" s="1" t="str">
        <f>Table1367[[#This Row],[Manufacturer''s Category]]</f>
        <v>Cambridge</v>
      </c>
      <c r="AP76" s="1"/>
      <c r="AQ76" s="1" t="e">
        <f t="shared" si="33"/>
        <v>#REF!</v>
      </c>
      <c r="AR76" s="1"/>
    </row>
    <row r="77" spans="1:44" ht="42" customHeight="1" x14ac:dyDescent="0.3">
      <c r="A77" s="1" t="e">
        <f t="shared" si="24"/>
        <v>#REF!</v>
      </c>
      <c r="B77" s="5" t="e">
        <f t="shared" si="23"/>
        <v>#REF!</v>
      </c>
      <c r="C77" s="43" t="s">
        <v>4289</v>
      </c>
      <c r="D77" s="40" t="s">
        <v>323</v>
      </c>
      <c r="E77" s="1" t="s">
        <v>53</v>
      </c>
      <c r="F77" s="6">
        <v>138</v>
      </c>
      <c r="G77" s="1" t="s">
        <v>322</v>
      </c>
      <c r="H77" s="1"/>
      <c r="I77" s="1"/>
      <c r="J77" s="1"/>
      <c r="K77" s="1"/>
      <c r="L77" s="1"/>
      <c r="M77" s="1" t="s">
        <v>73</v>
      </c>
      <c r="N77" s="1" t="s">
        <v>1</v>
      </c>
      <c r="O77" s="3">
        <v>0.226796</v>
      </c>
      <c r="P77" s="1" t="e">
        <f t="shared" si="26"/>
        <v>#REF!</v>
      </c>
      <c r="Q77" s="1"/>
      <c r="R77" s="1" t="str">
        <f>Table1367[[#This Row],[Short Description]]</f>
        <v>PM-W</v>
      </c>
      <c r="S77" s="1" t="s">
        <v>324</v>
      </c>
      <c r="T77" s="1" t="s">
        <v>103</v>
      </c>
      <c r="U77" s="1" t="s">
        <v>3</v>
      </c>
      <c r="V77" s="1" t="e">
        <f t="shared" si="27"/>
        <v>#REF!</v>
      </c>
      <c r="W77" s="1" t="e">
        <f t="shared" si="28"/>
        <v>#REF!</v>
      </c>
      <c r="X77" s="1" t="s">
        <v>104</v>
      </c>
      <c r="Y77" s="1"/>
      <c r="Z77" s="1"/>
      <c r="AA77" s="1"/>
      <c r="AB77" s="1"/>
      <c r="AC77" s="6">
        <f>Table1367[[#This Row],[US MSRP]]</f>
        <v>138</v>
      </c>
      <c r="AD77" s="1"/>
      <c r="AE77" s="1"/>
      <c r="AF77" s="1"/>
      <c r="AG77" s="1"/>
      <c r="AH77" s="1" t="e">
        <f t="shared" si="29"/>
        <v>#REF!</v>
      </c>
      <c r="AI77" s="1" t="e">
        <f t="shared" si="30"/>
        <v>#REF!</v>
      </c>
      <c r="AJ77" s="1" t="e">
        <f t="shared" si="31"/>
        <v>#REF!</v>
      </c>
      <c r="AK77" s="1" t="e">
        <f t="shared" si="32"/>
        <v>#REF!</v>
      </c>
      <c r="AL77" s="1" t="s">
        <v>73</v>
      </c>
      <c r="AM77" s="1" t="s">
        <v>76</v>
      </c>
      <c r="AN77" s="11" t="e">
        <f t="shared" si="25"/>
        <v>#REF!</v>
      </c>
      <c r="AO77" s="1" t="str">
        <f>Table1367[[#This Row],[Manufacturer''s Category]]</f>
        <v>Cambridge</v>
      </c>
      <c r="AP77" s="1"/>
      <c r="AQ77" s="1" t="e">
        <f t="shared" si="33"/>
        <v>#REF!</v>
      </c>
      <c r="AR77" s="1"/>
    </row>
    <row r="78" spans="1:44" ht="42" customHeight="1" x14ac:dyDescent="0.3">
      <c r="A78" s="1" t="e">
        <f t="shared" si="24"/>
        <v>#REF!</v>
      </c>
      <c r="B78" s="5" t="e">
        <f t="shared" si="23"/>
        <v>#REF!</v>
      </c>
      <c r="C78" s="39">
        <v>330.00510000000003</v>
      </c>
      <c r="D78" s="40" t="s">
        <v>326</v>
      </c>
      <c r="E78" s="1" t="s">
        <v>53</v>
      </c>
      <c r="F78" s="6">
        <v>116</v>
      </c>
      <c r="G78" s="1" t="s">
        <v>325</v>
      </c>
      <c r="H78" s="1"/>
      <c r="I78" s="1"/>
      <c r="J78" s="1"/>
      <c r="K78" s="1"/>
      <c r="L78" s="1"/>
      <c r="M78" s="1" t="s">
        <v>54</v>
      </c>
      <c r="N78" s="1" t="s">
        <v>1</v>
      </c>
      <c r="O78" s="3">
        <v>0.340194</v>
      </c>
      <c r="P78" s="1" t="e">
        <f t="shared" si="26"/>
        <v>#REF!</v>
      </c>
      <c r="Q78" s="1"/>
      <c r="R78" s="1" t="str">
        <f>Table1367[[#This Row],[Short Description]]</f>
        <v>PS-3</v>
      </c>
      <c r="S78" s="1" t="s">
        <v>327</v>
      </c>
      <c r="T78" s="1" t="s">
        <v>114</v>
      </c>
      <c r="U78" s="1" t="s">
        <v>3</v>
      </c>
      <c r="V78" s="1" t="e">
        <f t="shared" si="27"/>
        <v>#REF!</v>
      </c>
      <c r="W78" s="1" t="e">
        <f t="shared" si="28"/>
        <v>#REF!</v>
      </c>
      <c r="X78" s="1" t="s">
        <v>104</v>
      </c>
      <c r="Y78" s="1"/>
      <c r="Z78" s="1"/>
      <c r="AA78" s="1"/>
      <c r="AB78" s="1"/>
      <c r="AC78" s="6">
        <f>Table1367[[#This Row],[US MSRP]]</f>
        <v>116</v>
      </c>
      <c r="AD78" s="1"/>
      <c r="AE78" s="1"/>
      <c r="AF78" s="1"/>
      <c r="AG78" s="1"/>
      <c r="AH78" s="1" t="e">
        <f t="shared" si="29"/>
        <v>#REF!</v>
      </c>
      <c r="AI78" s="1" t="e">
        <f t="shared" si="30"/>
        <v>#REF!</v>
      </c>
      <c r="AJ78" s="1" t="e">
        <f t="shared" si="31"/>
        <v>#REF!</v>
      </c>
      <c r="AK78" s="1" t="e">
        <f t="shared" si="32"/>
        <v>#REF!</v>
      </c>
      <c r="AL78" s="1" t="s">
        <v>73</v>
      </c>
      <c r="AM78" s="1" t="s">
        <v>76</v>
      </c>
      <c r="AN78" s="11" t="e">
        <f t="shared" si="25"/>
        <v>#REF!</v>
      </c>
      <c r="AO78" s="1" t="str">
        <f>Table1367[[#This Row],[Manufacturer''s Category]]</f>
        <v>Cambridge</v>
      </c>
      <c r="AP78" s="1"/>
      <c r="AQ78" s="1" t="e">
        <f t="shared" si="33"/>
        <v>#REF!</v>
      </c>
      <c r="AR78" s="1"/>
    </row>
    <row r="79" spans="1:44" ht="42" customHeight="1" x14ac:dyDescent="0.3">
      <c r="A79" s="1" t="e">
        <f t="shared" si="24"/>
        <v>#REF!</v>
      </c>
      <c r="B79" s="5" t="e">
        <f t="shared" si="23"/>
        <v>#REF!</v>
      </c>
      <c r="C79" s="39">
        <v>330.00569999999999</v>
      </c>
      <c r="D79" s="40" t="s">
        <v>329</v>
      </c>
      <c r="E79" s="1" t="s">
        <v>53</v>
      </c>
      <c r="F79" s="6">
        <v>116</v>
      </c>
      <c r="G79" s="1" t="s">
        <v>328</v>
      </c>
      <c r="H79" s="1"/>
      <c r="I79" s="1"/>
      <c r="J79" s="1"/>
      <c r="K79" s="1"/>
      <c r="L79" s="1"/>
      <c r="M79" s="1" t="s">
        <v>54</v>
      </c>
      <c r="N79" s="1" t="s">
        <v>1</v>
      </c>
      <c r="O79" s="3">
        <v>0.340194</v>
      </c>
      <c r="P79" s="1" t="e">
        <f t="shared" si="26"/>
        <v>#REF!</v>
      </c>
      <c r="Q79" s="1"/>
      <c r="R79" s="1" t="str">
        <f>Table1367[[#This Row],[Short Description]]</f>
        <v>PS-4</v>
      </c>
      <c r="S79" s="1" t="s">
        <v>330</v>
      </c>
      <c r="T79" s="1" t="s">
        <v>114</v>
      </c>
      <c r="U79" s="1" t="s">
        <v>3</v>
      </c>
      <c r="V79" s="1" t="e">
        <f t="shared" si="27"/>
        <v>#REF!</v>
      </c>
      <c r="W79" s="1" t="e">
        <f t="shared" si="28"/>
        <v>#REF!</v>
      </c>
      <c r="X79" s="1" t="s">
        <v>104</v>
      </c>
      <c r="Y79" s="1"/>
      <c r="Z79" s="1"/>
      <c r="AA79" s="1"/>
      <c r="AB79" s="1"/>
      <c r="AC79" s="6">
        <f>Table1367[[#This Row],[US MSRP]]</f>
        <v>116</v>
      </c>
      <c r="AD79" s="1"/>
      <c r="AE79" s="1"/>
      <c r="AF79" s="1"/>
      <c r="AG79" s="1"/>
      <c r="AH79" s="1" t="e">
        <f t="shared" si="29"/>
        <v>#REF!</v>
      </c>
      <c r="AI79" s="1" t="e">
        <f t="shared" si="30"/>
        <v>#REF!</v>
      </c>
      <c r="AJ79" s="1" t="e">
        <f t="shared" si="31"/>
        <v>#REF!</v>
      </c>
      <c r="AK79" s="1" t="e">
        <f t="shared" si="32"/>
        <v>#REF!</v>
      </c>
      <c r="AL79" s="1" t="s">
        <v>73</v>
      </c>
      <c r="AM79" s="1" t="s">
        <v>76</v>
      </c>
      <c r="AN79" s="11" t="e">
        <f t="shared" si="25"/>
        <v>#REF!</v>
      </c>
      <c r="AO79" s="1" t="str">
        <f>Table1367[[#This Row],[Manufacturer''s Category]]</f>
        <v>Cambridge</v>
      </c>
      <c r="AP79" s="1"/>
      <c r="AQ79" s="1" t="e">
        <f t="shared" si="33"/>
        <v>#REF!</v>
      </c>
      <c r="AR79" s="1"/>
    </row>
    <row r="80" spans="1:44" ht="42" customHeight="1" x14ac:dyDescent="0.3">
      <c r="A80" s="1" t="e">
        <f t="shared" si="24"/>
        <v>#REF!</v>
      </c>
      <c r="B80" s="5" t="e">
        <f t="shared" si="23"/>
        <v>#REF!</v>
      </c>
      <c r="C80" s="39" t="s">
        <v>4293</v>
      </c>
      <c r="D80" s="40" t="s">
        <v>332</v>
      </c>
      <c r="E80" s="1" t="s">
        <v>53</v>
      </c>
      <c r="F80" s="6">
        <v>716</v>
      </c>
      <c r="G80" s="1" t="s">
        <v>331</v>
      </c>
      <c r="H80" s="1"/>
      <c r="I80" s="1"/>
      <c r="J80" s="1"/>
      <c r="K80" s="1"/>
      <c r="L80" s="1"/>
      <c r="M80" s="1" t="s">
        <v>54</v>
      </c>
      <c r="N80" s="1" t="s">
        <v>1</v>
      </c>
      <c r="O80" s="3">
        <v>4.53592</v>
      </c>
      <c r="P80" s="1" t="e">
        <f t="shared" si="26"/>
        <v>#REF!</v>
      </c>
      <c r="Q80" s="1"/>
      <c r="R80" s="1" t="str">
        <f>Table1367[[#This Row],[Short Description]]</f>
        <v>PS-AE-3</v>
      </c>
      <c r="S80" s="1" t="s">
        <v>333</v>
      </c>
      <c r="T80" s="1" t="s">
        <v>114</v>
      </c>
      <c r="U80" s="1" t="s">
        <v>3</v>
      </c>
      <c r="V80" s="1" t="e">
        <f t="shared" si="27"/>
        <v>#REF!</v>
      </c>
      <c r="W80" s="1" t="e">
        <f t="shared" si="28"/>
        <v>#REF!</v>
      </c>
      <c r="X80" s="1" t="s">
        <v>104</v>
      </c>
      <c r="Y80" s="1"/>
      <c r="Z80" s="1"/>
      <c r="AA80" s="1"/>
      <c r="AB80" s="1"/>
      <c r="AC80" s="6">
        <f>Table1367[[#This Row],[US MSRP]]</f>
        <v>716</v>
      </c>
      <c r="AD80" s="1"/>
      <c r="AE80" s="1"/>
      <c r="AF80" s="1"/>
      <c r="AG80" s="1"/>
      <c r="AH80" s="1" t="e">
        <f t="shared" si="29"/>
        <v>#REF!</v>
      </c>
      <c r="AI80" s="1" t="e">
        <f t="shared" si="30"/>
        <v>#REF!</v>
      </c>
      <c r="AJ80" s="1" t="e">
        <f t="shared" si="31"/>
        <v>#REF!</v>
      </c>
      <c r="AK80" s="1" t="e">
        <f t="shared" si="32"/>
        <v>#REF!</v>
      </c>
      <c r="AL80" s="1" t="s">
        <v>57</v>
      </c>
      <c r="AM80" s="1" t="s">
        <v>151</v>
      </c>
      <c r="AN80" s="11" t="e">
        <f t="shared" si="25"/>
        <v>#REF!</v>
      </c>
      <c r="AO80" s="1" t="str">
        <f>Table1367[[#This Row],[Manufacturer''s Category]]</f>
        <v>Cambridge</v>
      </c>
      <c r="AP80" s="1"/>
      <c r="AQ80" s="1" t="e">
        <f t="shared" si="33"/>
        <v>#REF!</v>
      </c>
      <c r="AR80" s="1"/>
    </row>
    <row r="81" spans="1:44" ht="42" customHeight="1" x14ac:dyDescent="0.3">
      <c r="A81" s="1" t="e">
        <f t="shared" si="24"/>
        <v>#REF!</v>
      </c>
      <c r="B81" s="5" t="e">
        <f t="shared" si="23"/>
        <v>#REF!</v>
      </c>
      <c r="C81" s="43" t="s">
        <v>4298</v>
      </c>
      <c r="D81" s="40" t="s">
        <v>335</v>
      </c>
      <c r="E81" s="1" t="s">
        <v>53</v>
      </c>
      <c r="F81" s="6">
        <v>1156</v>
      </c>
      <c r="G81" s="1" t="s">
        <v>334</v>
      </c>
      <c r="H81" s="1"/>
      <c r="I81" s="1"/>
      <c r="J81" s="1"/>
      <c r="K81" s="1"/>
      <c r="L81" s="1"/>
      <c r="M81" s="1" t="s">
        <v>54</v>
      </c>
      <c r="N81" s="1" t="s">
        <v>1</v>
      </c>
      <c r="O81" s="3">
        <v>0.90718399999999999</v>
      </c>
      <c r="P81" s="1" t="e">
        <f t="shared" si="26"/>
        <v>#REF!</v>
      </c>
      <c r="Q81" s="1"/>
      <c r="R81" s="1" t="str">
        <f>Table1367[[#This Row],[Short Description]]</f>
        <v>Qt 100</v>
      </c>
      <c r="S81" s="1" t="s">
        <v>336</v>
      </c>
      <c r="T81" s="1" t="s">
        <v>337</v>
      </c>
      <c r="U81" s="1" t="s">
        <v>57</v>
      </c>
      <c r="V81" s="1" t="e">
        <f t="shared" si="27"/>
        <v>#REF!</v>
      </c>
      <c r="W81" s="1" t="e">
        <f t="shared" si="28"/>
        <v>#REF!</v>
      </c>
      <c r="X81" s="1" t="s">
        <v>104</v>
      </c>
      <c r="Y81" s="1"/>
      <c r="Z81" s="1"/>
      <c r="AA81" s="1"/>
      <c r="AB81" s="1"/>
      <c r="AC81" s="6">
        <f>Table1367[[#This Row],[US MSRP]]</f>
        <v>1156</v>
      </c>
      <c r="AD81" s="1"/>
      <c r="AE81" s="1"/>
      <c r="AF81" s="1"/>
      <c r="AG81" s="1"/>
      <c r="AH81" s="1" t="e">
        <f t="shared" si="29"/>
        <v>#REF!</v>
      </c>
      <c r="AI81" s="1" t="e">
        <f t="shared" si="30"/>
        <v>#REF!</v>
      </c>
      <c r="AJ81" s="1" t="e">
        <f t="shared" si="31"/>
        <v>#REF!</v>
      </c>
      <c r="AK81" s="1" t="e">
        <f t="shared" si="32"/>
        <v>#REF!</v>
      </c>
      <c r="AL81" s="1" t="s">
        <v>57</v>
      </c>
      <c r="AM81" s="1" t="s">
        <v>151</v>
      </c>
      <c r="AN81" s="11" t="e">
        <f t="shared" si="25"/>
        <v>#REF!</v>
      </c>
      <c r="AO81" s="1" t="str">
        <f>Table1367[[#This Row],[Manufacturer''s Category]]</f>
        <v>Cambridge</v>
      </c>
      <c r="AP81" s="1"/>
      <c r="AQ81" s="1" t="e">
        <f t="shared" si="33"/>
        <v>#REF!</v>
      </c>
      <c r="AR81" s="1" t="s">
        <v>338</v>
      </c>
    </row>
    <row r="82" spans="1:44" ht="42" customHeight="1" x14ac:dyDescent="0.3">
      <c r="A82" s="1" t="e">
        <f t="shared" si="24"/>
        <v>#REF!</v>
      </c>
      <c r="B82" s="5" t="e">
        <f t="shared" si="23"/>
        <v>#REF!</v>
      </c>
      <c r="C82" s="39" t="s">
        <v>4299</v>
      </c>
      <c r="D82" s="40" t="s">
        <v>340</v>
      </c>
      <c r="E82" s="1" t="s">
        <v>53</v>
      </c>
      <c r="F82" s="6">
        <v>2800</v>
      </c>
      <c r="G82" s="1" t="s">
        <v>339</v>
      </c>
      <c r="H82" s="1"/>
      <c r="I82" s="1"/>
      <c r="J82" s="1"/>
      <c r="K82" s="1"/>
      <c r="L82" s="1"/>
      <c r="M82" s="1" t="s">
        <v>54</v>
      </c>
      <c r="N82" s="1" t="s">
        <v>1</v>
      </c>
      <c r="O82" s="3"/>
      <c r="P82" s="1" t="e">
        <f t="shared" si="26"/>
        <v>#REF!</v>
      </c>
      <c r="Q82" s="1"/>
      <c r="R82" s="1" t="str">
        <f>Table1367[[#This Row],[Short Description]]</f>
        <v>Qt X 300</v>
      </c>
      <c r="S82" s="1" t="s">
        <v>341</v>
      </c>
      <c r="T82" s="1" t="s">
        <v>337</v>
      </c>
      <c r="U82" s="1" t="s">
        <v>57</v>
      </c>
      <c r="V82" s="1" t="e">
        <f t="shared" si="27"/>
        <v>#REF!</v>
      </c>
      <c r="W82" s="1" t="e">
        <f t="shared" si="28"/>
        <v>#REF!</v>
      </c>
      <c r="X82" s="1" t="s">
        <v>104</v>
      </c>
      <c r="Y82" s="1"/>
      <c r="Z82" s="1"/>
      <c r="AA82" s="1"/>
      <c r="AB82" s="1"/>
      <c r="AC82" s="6">
        <f>Table1367[[#This Row],[US MSRP]]</f>
        <v>2800</v>
      </c>
      <c r="AD82" s="1"/>
      <c r="AE82" s="1"/>
      <c r="AF82" s="1"/>
      <c r="AG82" s="1"/>
      <c r="AH82" s="1" t="e">
        <f t="shared" si="29"/>
        <v>#REF!</v>
      </c>
      <c r="AI82" s="1" t="e">
        <f t="shared" si="30"/>
        <v>#REF!</v>
      </c>
      <c r="AJ82" s="1" t="e">
        <f t="shared" si="31"/>
        <v>#REF!</v>
      </c>
      <c r="AK82" s="1" t="e">
        <f t="shared" si="32"/>
        <v>#REF!</v>
      </c>
      <c r="AL82" s="1" t="s">
        <v>57</v>
      </c>
      <c r="AM82" s="1" t="s">
        <v>151</v>
      </c>
      <c r="AN82" s="11" t="e">
        <f t="shared" si="25"/>
        <v>#REF!</v>
      </c>
      <c r="AO82" s="1" t="str">
        <f>Table1367[[#This Row],[Manufacturer''s Category]]</f>
        <v>Cambridge</v>
      </c>
      <c r="AP82" s="1"/>
      <c r="AQ82" s="1" t="e">
        <f t="shared" si="33"/>
        <v>#REF!</v>
      </c>
      <c r="AR82" s="1"/>
    </row>
    <row r="83" spans="1:44" ht="42" customHeight="1" x14ac:dyDescent="0.3">
      <c r="A83" s="1" t="e">
        <f t="shared" si="24"/>
        <v>#REF!</v>
      </c>
      <c r="B83" s="5" t="e">
        <f t="shared" si="23"/>
        <v>#REF!</v>
      </c>
      <c r="C83" s="39" t="s">
        <v>4300</v>
      </c>
      <c r="D83" s="40" t="s">
        <v>343</v>
      </c>
      <c r="E83" s="1" t="s">
        <v>53</v>
      </c>
      <c r="F83" s="6">
        <v>3000</v>
      </c>
      <c r="G83" s="1" t="s">
        <v>342</v>
      </c>
      <c r="H83" s="1"/>
      <c r="I83" s="1"/>
      <c r="J83" s="1"/>
      <c r="K83" s="1"/>
      <c r="L83" s="1"/>
      <c r="M83" s="1" t="s">
        <v>54</v>
      </c>
      <c r="N83" s="1" t="s">
        <v>1</v>
      </c>
      <c r="O83" s="3"/>
      <c r="P83" s="1" t="e">
        <f t="shared" si="26"/>
        <v>#REF!</v>
      </c>
      <c r="Q83" s="1"/>
      <c r="R83" s="1" t="str">
        <f>Table1367[[#This Row],[Short Description]]</f>
        <v>Qt X 300D</v>
      </c>
      <c r="S83" s="1" t="s">
        <v>344</v>
      </c>
      <c r="T83" s="1" t="s">
        <v>337</v>
      </c>
      <c r="U83" s="1" t="s">
        <v>57</v>
      </c>
      <c r="V83" s="1" t="e">
        <f t="shared" si="27"/>
        <v>#REF!</v>
      </c>
      <c r="W83" s="1" t="e">
        <f t="shared" si="28"/>
        <v>#REF!</v>
      </c>
      <c r="X83" s="1" t="s">
        <v>104</v>
      </c>
      <c r="Y83" s="1"/>
      <c r="Z83" s="1"/>
      <c r="AA83" s="1"/>
      <c r="AB83" s="1"/>
      <c r="AC83" s="6">
        <f>Table1367[[#This Row],[US MSRP]]</f>
        <v>3000</v>
      </c>
      <c r="AD83" s="1"/>
      <c r="AE83" s="1"/>
      <c r="AF83" s="1"/>
      <c r="AG83" s="1"/>
      <c r="AH83" s="1" t="e">
        <f t="shared" si="29"/>
        <v>#REF!</v>
      </c>
      <c r="AI83" s="1" t="e">
        <f t="shared" si="30"/>
        <v>#REF!</v>
      </c>
      <c r="AJ83" s="1" t="e">
        <f t="shared" si="31"/>
        <v>#REF!</v>
      </c>
      <c r="AK83" s="1" t="e">
        <f t="shared" si="32"/>
        <v>#REF!</v>
      </c>
      <c r="AL83" s="1" t="s">
        <v>57</v>
      </c>
      <c r="AM83" s="1" t="s">
        <v>151</v>
      </c>
      <c r="AN83" s="11" t="e">
        <f t="shared" si="25"/>
        <v>#REF!</v>
      </c>
      <c r="AO83" s="1" t="str">
        <f>Table1367[[#This Row],[Manufacturer''s Category]]</f>
        <v>Cambridge</v>
      </c>
      <c r="AP83" s="1"/>
      <c r="AQ83" s="1" t="e">
        <f t="shared" si="33"/>
        <v>#REF!</v>
      </c>
      <c r="AR83" s="1"/>
    </row>
    <row r="84" spans="1:44" ht="42" customHeight="1" x14ac:dyDescent="0.3">
      <c r="A84" s="1" t="e">
        <f t="shared" si="24"/>
        <v>#REF!</v>
      </c>
      <c r="B84" s="5" t="e">
        <f t="shared" si="23"/>
        <v>#REF!</v>
      </c>
      <c r="C84" s="39" t="s">
        <v>4301</v>
      </c>
      <c r="D84" s="40" t="s">
        <v>346</v>
      </c>
      <c r="E84" s="1" t="s">
        <v>53</v>
      </c>
      <c r="F84" s="6">
        <v>3600</v>
      </c>
      <c r="G84" s="1" t="s">
        <v>345</v>
      </c>
      <c r="H84" s="1"/>
      <c r="I84" s="1"/>
      <c r="J84" s="1"/>
      <c r="K84" s="1"/>
      <c r="L84" s="1"/>
      <c r="M84" s="1" t="s">
        <v>54</v>
      </c>
      <c r="N84" s="1" t="s">
        <v>1</v>
      </c>
      <c r="O84" s="3"/>
      <c r="P84" s="1" t="e">
        <f t="shared" si="26"/>
        <v>#REF!</v>
      </c>
      <c r="Q84" s="1"/>
      <c r="R84" s="1" t="str">
        <f>Table1367[[#This Row],[Short Description]]</f>
        <v>Qt X 600</v>
      </c>
      <c r="S84" s="1" t="s">
        <v>347</v>
      </c>
      <c r="T84" s="1" t="s">
        <v>337</v>
      </c>
      <c r="U84" s="1" t="s">
        <v>57</v>
      </c>
      <c r="V84" s="1" t="e">
        <f t="shared" si="27"/>
        <v>#REF!</v>
      </c>
      <c r="W84" s="1" t="e">
        <f t="shared" si="28"/>
        <v>#REF!</v>
      </c>
      <c r="X84" s="1" t="s">
        <v>104</v>
      </c>
      <c r="Y84" s="1"/>
      <c r="Z84" s="1"/>
      <c r="AA84" s="1"/>
      <c r="AB84" s="1"/>
      <c r="AC84" s="6">
        <f>Table1367[[#This Row],[US MSRP]]</f>
        <v>3600</v>
      </c>
      <c r="AD84" s="1"/>
      <c r="AE84" s="1"/>
      <c r="AF84" s="1"/>
      <c r="AG84" s="1"/>
      <c r="AH84" s="1" t="e">
        <f t="shared" si="29"/>
        <v>#REF!</v>
      </c>
      <c r="AI84" s="1" t="e">
        <f t="shared" si="30"/>
        <v>#REF!</v>
      </c>
      <c r="AJ84" s="1" t="e">
        <f t="shared" si="31"/>
        <v>#REF!</v>
      </c>
      <c r="AK84" s="1" t="e">
        <f t="shared" si="32"/>
        <v>#REF!</v>
      </c>
      <c r="AL84" s="1" t="s">
        <v>57</v>
      </c>
      <c r="AM84" s="1" t="s">
        <v>151</v>
      </c>
      <c r="AN84" s="11" t="e">
        <f t="shared" si="25"/>
        <v>#REF!</v>
      </c>
      <c r="AO84" s="1" t="str">
        <f>Table1367[[#This Row],[Manufacturer''s Category]]</f>
        <v>Cambridge</v>
      </c>
      <c r="AP84" s="1"/>
      <c r="AQ84" s="1" t="e">
        <f t="shared" si="33"/>
        <v>#REF!</v>
      </c>
      <c r="AR84" s="1"/>
    </row>
    <row r="85" spans="1:44" ht="42" customHeight="1" x14ac:dyDescent="0.3">
      <c r="A85" s="1" t="e">
        <f t="shared" si="24"/>
        <v>#REF!</v>
      </c>
      <c r="B85" s="5" t="e">
        <f t="shared" si="23"/>
        <v>#REF!</v>
      </c>
      <c r="C85" s="39" t="s">
        <v>4302</v>
      </c>
      <c r="D85" s="40" t="s">
        <v>349</v>
      </c>
      <c r="E85" s="1" t="s">
        <v>53</v>
      </c>
      <c r="F85" s="6">
        <v>3900</v>
      </c>
      <c r="G85" s="1" t="s">
        <v>348</v>
      </c>
      <c r="H85" s="1"/>
      <c r="I85" s="1"/>
      <c r="J85" s="1"/>
      <c r="K85" s="1"/>
      <c r="L85" s="1"/>
      <c r="M85" s="1" t="s">
        <v>54</v>
      </c>
      <c r="N85" s="1" t="s">
        <v>1</v>
      </c>
      <c r="O85" s="3"/>
      <c r="P85" s="1" t="e">
        <f t="shared" si="26"/>
        <v>#REF!</v>
      </c>
      <c r="Q85" s="1"/>
      <c r="R85" s="1" t="str">
        <f>Table1367[[#This Row],[Short Description]]</f>
        <v>Qt X 600D</v>
      </c>
      <c r="S85" s="1" t="s">
        <v>350</v>
      </c>
      <c r="T85" s="1" t="s">
        <v>337</v>
      </c>
      <c r="U85" s="1" t="s">
        <v>57</v>
      </c>
      <c r="V85" s="1" t="e">
        <f t="shared" si="27"/>
        <v>#REF!</v>
      </c>
      <c r="W85" s="1" t="e">
        <f t="shared" si="28"/>
        <v>#REF!</v>
      </c>
      <c r="X85" s="1" t="s">
        <v>104</v>
      </c>
      <c r="Y85" s="1"/>
      <c r="Z85" s="1"/>
      <c r="AA85" s="1"/>
      <c r="AB85" s="1"/>
      <c r="AC85" s="6">
        <f>Table1367[[#This Row],[US MSRP]]</f>
        <v>3900</v>
      </c>
      <c r="AD85" s="1"/>
      <c r="AE85" s="1"/>
      <c r="AF85" s="1"/>
      <c r="AG85" s="1"/>
      <c r="AH85" s="1" t="e">
        <f t="shared" si="29"/>
        <v>#REF!</v>
      </c>
      <c r="AI85" s="1" t="e">
        <f t="shared" si="30"/>
        <v>#REF!</v>
      </c>
      <c r="AJ85" s="1" t="e">
        <f t="shared" si="31"/>
        <v>#REF!</v>
      </c>
      <c r="AK85" s="1" t="e">
        <f t="shared" si="32"/>
        <v>#REF!</v>
      </c>
      <c r="AL85" s="1" t="s">
        <v>57</v>
      </c>
      <c r="AM85" s="1" t="s">
        <v>151</v>
      </c>
      <c r="AN85" s="11" t="e">
        <f t="shared" si="25"/>
        <v>#REF!</v>
      </c>
      <c r="AO85" s="1" t="str">
        <f>Table1367[[#This Row],[Manufacturer''s Category]]</f>
        <v>Cambridge</v>
      </c>
      <c r="AP85" s="1"/>
      <c r="AQ85" s="1" t="e">
        <f t="shared" si="33"/>
        <v>#REF!</v>
      </c>
      <c r="AR85" s="1"/>
    </row>
    <row r="86" spans="1:44" ht="42" customHeight="1" x14ac:dyDescent="0.3">
      <c r="A86" s="1" t="e">
        <f t="shared" si="24"/>
        <v>#REF!</v>
      </c>
      <c r="B86" s="5" t="e">
        <f t="shared" si="23"/>
        <v>#REF!</v>
      </c>
      <c r="C86" s="39" t="s">
        <v>4303</v>
      </c>
      <c r="D86" s="40" t="s">
        <v>352</v>
      </c>
      <c r="E86" s="1" t="s">
        <v>53</v>
      </c>
      <c r="F86" s="6">
        <v>1200</v>
      </c>
      <c r="G86" s="1" t="s">
        <v>351</v>
      </c>
      <c r="H86" s="1"/>
      <c r="I86" s="1"/>
      <c r="J86" s="1"/>
      <c r="K86" s="1"/>
      <c r="L86" s="1"/>
      <c r="M86" s="1" t="s">
        <v>54</v>
      </c>
      <c r="N86" s="1" t="s">
        <v>1</v>
      </c>
      <c r="O86" s="3"/>
      <c r="P86" s="1" t="e">
        <f t="shared" si="26"/>
        <v>#REF!</v>
      </c>
      <c r="Q86" s="1"/>
      <c r="R86" s="1" t="str">
        <f>Table1367[[#This Row],[Short Description]]</f>
        <v>Qt X 800</v>
      </c>
      <c r="S86" s="1" t="s">
        <v>353</v>
      </c>
      <c r="T86" s="1" t="s">
        <v>337</v>
      </c>
      <c r="U86" s="1" t="s">
        <v>57</v>
      </c>
      <c r="V86" s="1" t="e">
        <f t="shared" si="27"/>
        <v>#REF!</v>
      </c>
      <c r="W86" s="1" t="e">
        <f t="shared" si="28"/>
        <v>#REF!</v>
      </c>
      <c r="X86" s="1" t="s">
        <v>104</v>
      </c>
      <c r="Y86" s="1"/>
      <c r="Z86" s="1"/>
      <c r="AA86" s="1"/>
      <c r="AB86" s="1"/>
      <c r="AC86" s="6">
        <f>Table1367[[#This Row],[US MSRP]]</f>
        <v>1200</v>
      </c>
      <c r="AD86" s="1"/>
      <c r="AE86" s="1"/>
      <c r="AF86" s="1"/>
      <c r="AG86" s="1"/>
      <c r="AH86" s="1" t="e">
        <f t="shared" si="29"/>
        <v>#REF!</v>
      </c>
      <c r="AI86" s="1" t="e">
        <f t="shared" si="30"/>
        <v>#REF!</v>
      </c>
      <c r="AJ86" s="1" t="e">
        <f t="shared" si="31"/>
        <v>#REF!</v>
      </c>
      <c r="AK86" s="1" t="e">
        <f t="shared" si="32"/>
        <v>#REF!</v>
      </c>
      <c r="AL86" s="1" t="s">
        <v>57</v>
      </c>
      <c r="AM86" s="1" t="s">
        <v>151</v>
      </c>
      <c r="AN86" s="11" t="e">
        <f t="shared" si="25"/>
        <v>#REF!</v>
      </c>
      <c r="AO86" s="1" t="str">
        <f>Table1367[[#This Row],[Manufacturer''s Category]]</f>
        <v>Cambridge</v>
      </c>
      <c r="AP86" s="1"/>
      <c r="AQ86" s="1" t="e">
        <f t="shared" si="33"/>
        <v>#REF!</v>
      </c>
      <c r="AR86" s="1"/>
    </row>
    <row r="87" spans="1:44" ht="42" customHeight="1" x14ac:dyDescent="0.3">
      <c r="A87" s="1" t="e">
        <f t="shared" si="24"/>
        <v>#REF!</v>
      </c>
      <c r="B87" s="5" t="e">
        <f t="shared" si="23"/>
        <v>#REF!</v>
      </c>
      <c r="C87" s="39" t="s">
        <v>4304</v>
      </c>
      <c r="D87" s="40" t="s">
        <v>355</v>
      </c>
      <c r="E87" s="1" t="s">
        <v>53</v>
      </c>
      <c r="F87" s="6">
        <v>1400</v>
      </c>
      <c r="G87" s="1" t="s">
        <v>354</v>
      </c>
      <c r="H87" s="1"/>
      <c r="I87" s="1"/>
      <c r="J87" s="1"/>
      <c r="K87" s="1"/>
      <c r="L87" s="1"/>
      <c r="M87" s="1" t="s">
        <v>54</v>
      </c>
      <c r="N87" s="1" t="s">
        <v>1</v>
      </c>
      <c r="O87" s="3"/>
      <c r="P87" s="1" t="e">
        <f t="shared" si="26"/>
        <v>#REF!</v>
      </c>
      <c r="Q87" s="1"/>
      <c r="R87" s="1" t="str">
        <f>Table1367[[#This Row],[Short Description]]</f>
        <v>Qt X 800D</v>
      </c>
      <c r="S87" s="1" t="s">
        <v>356</v>
      </c>
      <c r="T87" s="1" t="s">
        <v>337</v>
      </c>
      <c r="U87" s="1" t="s">
        <v>57</v>
      </c>
      <c r="V87" s="1" t="e">
        <f t="shared" si="27"/>
        <v>#REF!</v>
      </c>
      <c r="W87" s="1" t="e">
        <f t="shared" si="28"/>
        <v>#REF!</v>
      </c>
      <c r="X87" s="1" t="s">
        <v>104</v>
      </c>
      <c r="Y87" s="1"/>
      <c r="Z87" s="1"/>
      <c r="AA87" s="1"/>
      <c r="AB87" s="1"/>
      <c r="AC87" s="6">
        <f>Table1367[[#This Row],[US MSRP]]</f>
        <v>1400</v>
      </c>
      <c r="AD87" s="1"/>
      <c r="AE87" s="1"/>
      <c r="AF87" s="1"/>
      <c r="AG87" s="1"/>
      <c r="AH87" s="1" t="e">
        <f t="shared" si="29"/>
        <v>#REF!</v>
      </c>
      <c r="AI87" s="1" t="e">
        <f t="shared" si="30"/>
        <v>#REF!</v>
      </c>
      <c r="AJ87" s="1" t="e">
        <f t="shared" si="31"/>
        <v>#REF!</v>
      </c>
      <c r="AK87" s="1" t="e">
        <f t="shared" si="32"/>
        <v>#REF!</v>
      </c>
      <c r="AL87" s="1" t="s">
        <v>57</v>
      </c>
      <c r="AM87" s="1" t="s">
        <v>151</v>
      </c>
      <c r="AN87" s="11" t="e">
        <f t="shared" si="25"/>
        <v>#REF!</v>
      </c>
      <c r="AO87" s="1" t="str">
        <f>Table1367[[#This Row],[Manufacturer''s Category]]</f>
        <v>Cambridge</v>
      </c>
      <c r="AP87" s="1"/>
      <c r="AQ87" s="1" t="e">
        <f t="shared" si="33"/>
        <v>#REF!</v>
      </c>
      <c r="AR87" s="1"/>
    </row>
    <row r="88" spans="1:44" ht="42" customHeight="1" x14ac:dyDescent="0.3">
      <c r="A88" s="1" t="e">
        <f t="shared" si="24"/>
        <v>#REF!</v>
      </c>
      <c r="B88" s="5" t="e">
        <f t="shared" si="23"/>
        <v>#REF!</v>
      </c>
      <c r="C88" s="39" t="s">
        <v>4305</v>
      </c>
      <c r="D88" s="40" t="s">
        <v>358</v>
      </c>
      <c r="E88" s="1" t="s">
        <v>53</v>
      </c>
      <c r="F88" s="6">
        <v>2800</v>
      </c>
      <c r="G88" s="1" t="s">
        <v>357</v>
      </c>
      <c r="H88" s="1"/>
      <c r="I88" s="1"/>
      <c r="J88" s="1"/>
      <c r="K88" s="1"/>
      <c r="L88" s="1"/>
      <c r="M88" s="1" t="s">
        <v>54</v>
      </c>
      <c r="N88" s="1" t="s">
        <v>1</v>
      </c>
      <c r="O88" s="3"/>
      <c r="P88" s="1" t="e">
        <f t="shared" si="26"/>
        <v>#REF!</v>
      </c>
      <c r="Q88" s="1"/>
      <c r="R88" s="1" t="str">
        <f>Table1367[[#This Row],[Short Description]]</f>
        <v>Qt X 805</v>
      </c>
      <c r="S88" s="1" t="s">
        <v>359</v>
      </c>
      <c r="T88" s="1" t="s">
        <v>337</v>
      </c>
      <c r="U88" s="1" t="s">
        <v>57</v>
      </c>
      <c r="V88" s="1" t="e">
        <f t="shared" si="27"/>
        <v>#REF!</v>
      </c>
      <c r="W88" s="1" t="e">
        <f t="shared" si="28"/>
        <v>#REF!</v>
      </c>
      <c r="X88" s="1" t="s">
        <v>104</v>
      </c>
      <c r="Y88" s="1"/>
      <c r="Z88" s="1"/>
      <c r="AA88" s="1"/>
      <c r="AB88" s="1"/>
      <c r="AC88" s="6">
        <f>Table1367[[#This Row],[US MSRP]]</f>
        <v>2800</v>
      </c>
      <c r="AD88" s="1"/>
      <c r="AE88" s="1"/>
      <c r="AF88" s="1"/>
      <c r="AG88" s="1"/>
      <c r="AH88" s="1" t="e">
        <f t="shared" si="29"/>
        <v>#REF!</v>
      </c>
      <c r="AI88" s="1" t="e">
        <f t="shared" si="30"/>
        <v>#REF!</v>
      </c>
      <c r="AJ88" s="1" t="e">
        <f t="shared" si="31"/>
        <v>#REF!</v>
      </c>
      <c r="AK88" s="1" t="e">
        <f t="shared" si="32"/>
        <v>#REF!</v>
      </c>
      <c r="AL88" s="1" t="s">
        <v>57</v>
      </c>
      <c r="AM88" s="1" t="s">
        <v>151</v>
      </c>
      <c r="AN88" s="11" t="e">
        <f t="shared" si="25"/>
        <v>#REF!</v>
      </c>
      <c r="AO88" s="1" t="str">
        <f>Table1367[[#This Row],[Manufacturer''s Category]]</f>
        <v>Cambridge</v>
      </c>
      <c r="AP88" s="1"/>
      <c r="AQ88" s="1" t="e">
        <f t="shared" si="33"/>
        <v>#REF!</v>
      </c>
      <c r="AR88" s="1"/>
    </row>
    <row r="89" spans="1:44" ht="42" customHeight="1" x14ac:dyDescent="0.3">
      <c r="A89" s="1" t="e">
        <f t="shared" si="24"/>
        <v>#REF!</v>
      </c>
      <c r="B89" s="5" t="e">
        <f t="shared" si="23"/>
        <v>#REF!</v>
      </c>
      <c r="C89" s="39" t="s">
        <v>4306</v>
      </c>
      <c r="D89" s="40" t="s">
        <v>361</v>
      </c>
      <c r="E89" s="1" t="s">
        <v>53</v>
      </c>
      <c r="F89" s="6">
        <v>3000</v>
      </c>
      <c r="G89" s="1" t="s">
        <v>360</v>
      </c>
      <c r="H89" s="1"/>
      <c r="I89" s="1"/>
      <c r="J89" s="1"/>
      <c r="K89" s="1"/>
      <c r="L89" s="1"/>
      <c r="M89" s="1" t="s">
        <v>54</v>
      </c>
      <c r="N89" s="1" t="s">
        <v>1</v>
      </c>
      <c r="O89" s="3"/>
      <c r="P89" s="1" t="e">
        <f t="shared" si="26"/>
        <v>#REF!</v>
      </c>
      <c r="Q89" s="1"/>
      <c r="R89" s="1" t="str">
        <f>Table1367[[#This Row],[Short Description]]</f>
        <v>Qt X 805D</v>
      </c>
      <c r="S89" s="1" t="s">
        <v>362</v>
      </c>
      <c r="T89" s="1" t="s">
        <v>337</v>
      </c>
      <c r="U89" s="1" t="s">
        <v>57</v>
      </c>
      <c r="V89" s="1" t="e">
        <f t="shared" si="27"/>
        <v>#REF!</v>
      </c>
      <c r="W89" s="1" t="e">
        <f t="shared" si="28"/>
        <v>#REF!</v>
      </c>
      <c r="X89" s="1" t="s">
        <v>104</v>
      </c>
      <c r="Y89" s="1"/>
      <c r="Z89" s="1"/>
      <c r="AA89" s="1"/>
      <c r="AB89" s="1"/>
      <c r="AC89" s="6">
        <f>Table1367[[#This Row],[US MSRP]]</f>
        <v>3000</v>
      </c>
      <c r="AD89" s="1"/>
      <c r="AE89" s="1"/>
      <c r="AF89" s="1"/>
      <c r="AG89" s="1"/>
      <c r="AH89" s="1" t="e">
        <f t="shared" si="29"/>
        <v>#REF!</v>
      </c>
      <c r="AI89" s="1" t="e">
        <f t="shared" si="30"/>
        <v>#REF!</v>
      </c>
      <c r="AJ89" s="1" t="e">
        <f t="shared" si="31"/>
        <v>#REF!</v>
      </c>
      <c r="AK89" s="1" t="e">
        <f t="shared" si="32"/>
        <v>#REF!</v>
      </c>
      <c r="AL89" s="1" t="s">
        <v>57</v>
      </c>
      <c r="AM89" s="1" t="s">
        <v>151</v>
      </c>
      <c r="AN89" s="11" t="e">
        <f t="shared" si="25"/>
        <v>#REF!</v>
      </c>
      <c r="AO89" s="1" t="str">
        <f>Table1367[[#This Row],[Manufacturer''s Category]]</f>
        <v>Cambridge</v>
      </c>
      <c r="AP89" s="1"/>
      <c r="AQ89" s="1" t="e">
        <f t="shared" si="33"/>
        <v>#REF!</v>
      </c>
      <c r="AR89" s="1"/>
    </row>
    <row r="90" spans="1:44" ht="42" customHeight="1" x14ac:dyDescent="0.3">
      <c r="A90" s="1" t="e">
        <f t="shared" si="24"/>
        <v>#REF!</v>
      </c>
      <c r="B90" s="5" t="e">
        <f t="shared" si="23"/>
        <v>#REF!</v>
      </c>
      <c r="C90" s="39" t="s">
        <v>4307</v>
      </c>
      <c r="D90" s="40" t="s">
        <v>364</v>
      </c>
      <c r="E90" s="1" t="s">
        <v>53</v>
      </c>
      <c r="F90" s="6">
        <v>74</v>
      </c>
      <c r="G90" s="1" t="s">
        <v>363</v>
      </c>
      <c r="H90" s="1"/>
      <c r="I90" s="1"/>
      <c r="J90" s="1"/>
      <c r="K90" s="1"/>
      <c r="L90" s="1"/>
      <c r="M90" s="1" t="s">
        <v>73</v>
      </c>
      <c r="N90" s="1" t="s">
        <v>1</v>
      </c>
      <c r="O90" s="3">
        <v>0.4</v>
      </c>
      <c r="P90" s="1" t="e">
        <f t="shared" si="26"/>
        <v>#REF!</v>
      </c>
      <c r="Q90" s="1"/>
      <c r="R90" s="1" t="str">
        <f>Table1367[[#This Row],[Short Description]]</f>
        <v>Qt X PLMT-KT</v>
      </c>
      <c r="S90" s="1" t="s">
        <v>365</v>
      </c>
      <c r="T90" s="1" t="s">
        <v>103</v>
      </c>
      <c r="U90" s="1" t="s">
        <v>3</v>
      </c>
      <c r="V90" s="1" t="e">
        <f t="shared" si="27"/>
        <v>#REF!</v>
      </c>
      <c r="W90" s="1" t="e">
        <f t="shared" si="28"/>
        <v>#REF!</v>
      </c>
      <c r="X90" s="1" t="s">
        <v>104</v>
      </c>
      <c r="Y90" s="1"/>
      <c r="Z90" s="1"/>
      <c r="AA90" s="1"/>
      <c r="AB90" s="1"/>
      <c r="AC90" s="6">
        <f>Table1367[[#This Row],[US MSRP]]</f>
        <v>74</v>
      </c>
      <c r="AD90" s="1"/>
      <c r="AE90" s="1"/>
      <c r="AF90" s="1"/>
      <c r="AG90" s="1"/>
      <c r="AH90" s="1" t="e">
        <f t="shared" si="29"/>
        <v>#REF!</v>
      </c>
      <c r="AI90" s="1" t="e">
        <f t="shared" si="30"/>
        <v>#REF!</v>
      </c>
      <c r="AJ90" s="1" t="e">
        <f t="shared" si="31"/>
        <v>#REF!</v>
      </c>
      <c r="AK90" s="1" t="e">
        <f t="shared" si="32"/>
        <v>#REF!</v>
      </c>
      <c r="AL90" s="1" t="s">
        <v>57</v>
      </c>
      <c r="AM90" s="1" t="s">
        <v>151</v>
      </c>
      <c r="AN90" s="11" t="e">
        <f t="shared" si="25"/>
        <v>#REF!</v>
      </c>
      <c r="AO90" s="1" t="str">
        <f>Table1367[[#This Row],[Manufacturer''s Category]]</f>
        <v>Cambridge</v>
      </c>
      <c r="AP90" s="1"/>
      <c r="AQ90" s="1" t="e">
        <f t="shared" si="33"/>
        <v>#REF!</v>
      </c>
      <c r="AR90" s="1"/>
    </row>
    <row r="91" spans="1:44" ht="42" customHeight="1" x14ac:dyDescent="0.3">
      <c r="A91" s="1" t="e">
        <f t="shared" si="24"/>
        <v>#REF!</v>
      </c>
      <c r="B91" s="5" t="e">
        <f t="shared" si="23"/>
        <v>#REF!</v>
      </c>
      <c r="C91" s="39" t="s">
        <v>4308</v>
      </c>
      <c r="D91" s="40" t="s">
        <v>367</v>
      </c>
      <c r="E91" s="1" t="s">
        <v>53</v>
      </c>
      <c r="F91" s="6">
        <v>150</v>
      </c>
      <c r="G91" s="1" t="s">
        <v>366</v>
      </c>
      <c r="H91" s="1"/>
      <c r="I91" s="1"/>
      <c r="J91" s="1"/>
      <c r="K91" s="1"/>
      <c r="L91" s="1"/>
      <c r="M91" s="1" t="s">
        <v>73</v>
      </c>
      <c r="N91" s="1" t="s">
        <v>1</v>
      </c>
      <c r="O91" s="3">
        <v>0.7</v>
      </c>
      <c r="P91" s="1" t="e">
        <f t="shared" si="26"/>
        <v>#REF!</v>
      </c>
      <c r="Q91" s="1"/>
      <c r="R91" s="1" t="str">
        <f>Table1367[[#This Row],[Short Description]]</f>
        <v>Qt X PWR-KT-48V</v>
      </c>
      <c r="S91" s="1" t="s">
        <v>368</v>
      </c>
      <c r="T91" s="1" t="s">
        <v>114</v>
      </c>
      <c r="U91" s="1" t="s">
        <v>3</v>
      </c>
      <c r="V91" s="1" t="e">
        <f t="shared" si="27"/>
        <v>#REF!</v>
      </c>
      <c r="W91" s="1" t="e">
        <f t="shared" si="28"/>
        <v>#REF!</v>
      </c>
      <c r="X91" s="1" t="s">
        <v>104</v>
      </c>
      <c r="Y91" s="1"/>
      <c r="Z91" s="1"/>
      <c r="AA91" s="1"/>
      <c r="AB91" s="1"/>
      <c r="AC91" s="6">
        <f>Table1367[[#This Row],[US MSRP]]</f>
        <v>150</v>
      </c>
      <c r="AD91" s="1"/>
      <c r="AE91" s="1"/>
      <c r="AF91" s="1"/>
      <c r="AG91" s="1"/>
      <c r="AH91" s="1" t="e">
        <f t="shared" si="29"/>
        <v>#REF!</v>
      </c>
      <c r="AI91" s="1" t="e">
        <f t="shared" si="30"/>
        <v>#REF!</v>
      </c>
      <c r="AJ91" s="1" t="e">
        <f t="shared" si="31"/>
        <v>#REF!</v>
      </c>
      <c r="AK91" s="1" t="e">
        <f t="shared" si="32"/>
        <v>#REF!</v>
      </c>
      <c r="AL91" s="1" t="s">
        <v>73</v>
      </c>
      <c r="AM91" s="1" t="s">
        <v>76</v>
      </c>
      <c r="AN91" s="11" t="e">
        <f t="shared" si="25"/>
        <v>#REF!</v>
      </c>
      <c r="AO91" s="1" t="str">
        <f>Table1367[[#This Row],[Manufacturer''s Category]]</f>
        <v>Cambridge</v>
      </c>
      <c r="AP91" s="1"/>
      <c r="AQ91" s="1" t="e">
        <f t="shared" si="33"/>
        <v>#REF!</v>
      </c>
      <c r="AR91" s="1"/>
    </row>
    <row r="92" spans="1:44" ht="42" customHeight="1" x14ac:dyDescent="0.3">
      <c r="A92" s="1" t="e">
        <f t="shared" si="24"/>
        <v>#REF!</v>
      </c>
      <c r="B92" s="5" t="e">
        <f t="shared" si="23"/>
        <v>#REF!</v>
      </c>
      <c r="C92" s="39" t="s">
        <v>4309</v>
      </c>
      <c r="D92" s="40" t="s">
        <v>370</v>
      </c>
      <c r="E92" s="1" t="s">
        <v>53</v>
      </c>
      <c r="F92" s="6">
        <v>74</v>
      </c>
      <c r="G92" s="1" t="s">
        <v>369</v>
      </c>
      <c r="H92" s="1"/>
      <c r="I92" s="1"/>
      <c r="J92" s="1"/>
      <c r="K92" s="1"/>
      <c r="L92" s="1"/>
      <c r="M92" s="1" t="s">
        <v>73</v>
      </c>
      <c r="N92" s="1" t="s">
        <v>1</v>
      </c>
      <c r="O92" s="3">
        <v>0.6</v>
      </c>
      <c r="P92" s="1" t="e">
        <f t="shared" si="26"/>
        <v>#REF!</v>
      </c>
      <c r="Q92" s="1"/>
      <c r="R92" s="1" t="str">
        <f>Table1367[[#This Row],[Short Description]]</f>
        <v>Qt X RMT-KT</v>
      </c>
      <c r="S92" s="1" t="s">
        <v>371</v>
      </c>
      <c r="T92" s="1" t="s">
        <v>103</v>
      </c>
      <c r="U92" s="1" t="s">
        <v>3</v>
      </c>
      <c r="V92" s="1" t="e">
        <f t="shared" si="27"/>
        <v>#REF!</v>
      </c>
      <c r="W92" s="1" t="e">
        <f t="shared" si="28"/>
        <v>#REF!</v>
      </c>
      <c r="X92" s="1" t="s">
        <v>104</v>
      </c>
      <c r="Y92" s="1"/>
      <c r="Z92" s="1"/>
      <c r="AA92" s="1"/>
      <c r="AB92" s="1"/>
      <c r="AC92" s="6">
        <f>Table1367[[#This Row],[US MSRP]]</f>
        <v>74</v>
      </c>
      <c r="AD92" s="1"/>
      <c r="AE92" s="1"/>
      <c r="AF92" s="1"/>
      <c r="AG92" s="1"/>
      <c r="AH92" s="1" t="e">
        <f t="shared" si="29"/>
        <v>#REF!</v>
      </c>
      <c r="AI92" s="1" t="e">
        <f t="shared" si="30"/>
        <v>#REF!</v>
      </c>
      <c r="AJ92" s="1" t="e">
        <f t="shared" si="31"/>
        <v>#REF!</v>
      </c>
      <c r="AK92" s="1" t="e">
        <f t="shared" si="32"/>
        <v>#REF!</v>
      </c>
      <c r="AL92" s="1" t="s">
        <v>57</v>
      </c>
      <c r="AM92" s="1" t="s">
        <v>151</v>
      </c>
      <c r="AN92" s="11" t="e">
        <f t="shared" si="25"/>
        <v>#REF!</v>
      </c>
      <c r="AO92" s="1" t="str">
        <f>Table1367[[#This Row],[Manufacturer''s Category]]</f>
        <v>Cambridge</v>
      </c>
      <c r="AP92" s="1"/>
      <c r="AQ92" s="1" t="e">
        <f t="shared" si="33"/>
        <v>#REF!</v>
      </c>
      <c r="AR92" s="1"/>
    </row>
    <row r="93" spans="1:44" ht="42" customHeight="1" x14ac:dyDescent="0.3">
      <c r="A93" s="1" t="e">
        <f t="shared" si="24"/>
        <v>#REF!</v>
      </c>
      <c r="B93" s="5" t="e">
        <f t="shared" ref="B93:B109" si="34">Effectivity_Date</f>
        <v>#REF!</v>
      </c>
      <c r="C93" s="39" t="s">
        <v>4310</v>
      </c>
      <c r="D93" s="40" t="s">
        <v>373</v>
      </c>
      <c r="E93" s="1" t="s">
        <v>53</v>
      </c>
      <c r="F93" s="6">
        <v>74</v>
      </c>
      <c r="G93" s="1" t="s">
        <v>372</v>
      </c>
      <c r="H93" s="1"/>
      <c r="I93" s="1"/>
      <c r="J93" s="1"/>
      <c r="K93" s="1"/>
      <c r="L93" s="1"/>
      <c r="M93" s="1" t="s">
        <v>73</v>
      </c>
      <c r="N93" s="1" t="s">
        <v>1</v>
      </c>
      <c r="O93" s="3">
        <v>0.8</v>
      </c>
      <c r="P93" s="1" t="e">
        <f t="shared" si="26"/>
        <v>#REF!</v>
      </c>
      <c r="Q93" s="1"/>
      <c r="R93" s="1" t="str">
        <f>Table1367[[#This Row],[Short Description]]</f>
        <v>Qt X WMT-KT</v>
      </c>
      <c r="S93" s="1" t="s">
        <v>374</v>
      </c>
      <c r="T93" s="1" t="s">
        <v>103</v>
      </c>
      <c r="U93" s="1" t="s">
        <v>3</v>
      </c>
      <c r="V93" s="1" t="e">
        <f t="shared" si="27"/>
        <v>#REF!</v>
      </c>
      <c r="W93" s="1" t="e">
        <f t="shared" si="28"/>
        <v>#REF!</v>
      </c>
      <c r="X93" s="1" t="s">
        <v>104</v>
      </c>
      <c r="Y93" s="1"/>
      <c r="Z93" s="1"/>
      <c r="AA93" s="1"/>
      <c r="AB93" s="1"/>
      <c r="AC93" s="6">
        <f>Table1367[[#This Row],[US MSRP]]</f>
        <v>74</v>
      </c>
      <c r="AD93" s="1"/>
      <c r="AE93" s="1"/>
      <c r="AF93" s="1"/>
      <c r="AG93" s="1"/>
      <c r="AH93" s="1" t="e">
        <f t="shared" si="29"/>
        <v>#REF!</v>
      </c>
      <c r="AI93" s="1" t="e">
        <f t="shared" si="30"/>
        <v>#REF!</v>
      </c>
      <c r="AJ93" s="1" t="e">
        <f t="shared" si="31"/>
        <v>#REF!</v>
      </c>
      <c r="AK93" s="1" t="e">
        <f t="shared" si="32"/>
        <v>#REF!</v>
      </c>
      <c r="AL93" s="1" t="s">
        <v>57</v>
      </c>
      <c r="AM93" s="1" t="s">
        <v>151</v>
      </c>
      <c r="AN93" s="11" t="e">
        <f t="shared" si="25"/>
        <v>#REF!</v>
      </c>
      <c r="AO93" s="1" t="str">
        <f>Table1367[[#This Row],[Manufacturer''s Category]]</f>
        <v>Cambridge</v>
      </c>
      <c r="AP93" s="1"/>
      <c r="AQ93" s="1" t="e">
        <f t="shared" si="33"/>
        <v>#REF!</v>
      </c>
      <c r="AR93" s="1"/>
    </row>
    <row r="94" spans="1:44" ht="42" customHeight="1" x14ac:dyDescent="0.3">
      <c r="A94" s="1" t="e">
        <f t="shared" si="24"/>
        <v>#REF!</v>
      </c>
      <c r="B94" s="5" t="e">
        <f t="shared" si="34"/>
        <v>#REF!</v>
      </c>
      <c r="C94" s="39"/>
      <c r="D94" s="40" t="s">
        <v>375</v>
      </c>
      <c r="E94" s="1" t="s">
        <v>53</v>
      </c>
      <c r="F94" s="6">
        <v>0</v>
      </c>
      <c r="G94" s="1"/>
      <c r="H94" s="1"/>
      <c r="I94" s="1"/>
      <c r="J94" s="1"/>
      <c r="K94" s="1"/>
      <c r="L94" s="1"/>
      <c r="M94" s="1" t="s">
        <v>73</v>
      </c>
      <c r="N94" s="1" t="s">
        <v>1</v>
      </c>
      <c r="O94" s="3">
        <v>2.26796</v>
      </c>
      <c r="P94" s="1" t="e">
        <f t="shared" si="26"/>
        <v>#REF!</v>
      </c>
      <c r="Q94" s="1"/>
      <c r="R94" s="1" t="str">
        <f>Table1367[[#This Row],[Short Description]]</f>
        <v>Qt-CC</v>
      </c>
      <c r="S94" s="1" t="s">
        <v>376</v>
      </c>
      <c r="T94" s="1" t="s">
        <v>377</v>
      </c>
      <c r="U94" s="1" t="s">
        <v>3</v>
      </c>
      <c r="V94" s="1" t="e">
        <f t="shared" si="27"/>
        <v>#REF!</v>
      </c>
      <c r="W94" s="1" t="e">
        <f t="shared" si="28"/>
        <v>#REF!</v>
      </c>
      <c r="X94" s="1" t="s">
        <v>104</v>
      </c>
      <c r="Y94" s="1"/>
      <c r="Z94" s="1"/>
      <c r="AA94" s="1"/>
      <c r="AB94" s="1"/>
      <c r="AC94" s="6">
        <f>Table1367[[#This Row],[US MSRP]]</f>
        <v>0</v>
      </c>
      <c r="AD94" s="1"/>
      <c r="AE94" s="1"/>
      <c r="AF94" s="1"/>
      <c r="AG94" s="1"/>
      <c r="AH94" s="1" t="e">
        <f t="shared" si="29"/>
        <v>#REF!</v>
      </c>
      <c r="AI94" s="1" t="e">
        <f t="shared" si="30"/>
        <v>#REF!</v>
      </c>
      <c r="AJ94" s="1" t="e">
        <f t="shared" si="31"/>
        <v>#REF!</v>
      </c>
      <c r="AK94" s="1" t="e">
        <f t="shared" si="32"/>
        <v>#REF!</v>
      </c>
      <c r="AL94" s="1" t="s">
        <v>57</v>
      </c>
      <c r="AM94" s="1" t="s">
        <v>151</v>
      </c>
      <c r="AN94" s="11" t="e">
        <f t="shared" si="25"/>
        <v>#REF!</v>
      </c>
      <c r="AO94" s="1" t="str">
        <f>Table1367[[#This Row],[Manufacturer''s Category]]</f>
        <v>Cambridge</v>
      </c>
      <c r="AP94" s="1"/>
      <c r="AQ94" s="1" t="e">
        <f t="shared" si="33"/>
        <v>#REF!</v>
      </c>
      <c r="AR94" s="1" t="s">
        <v>378</v>
      </c>
    </row>
    <row r="95" spans="1:44" ht="42" customHeight="1" x14ac:dyDescent="0.3">
      <c r="A95" s="1" t="e">
        <f t="shared" si="24"/>
        <v>#REF!</v>
      </c>
      <c r="B95" s="5" t="e">
        <f t="shared" si="34"/>
        <v>#REF!</v>
      </c>
      <c r="C95" s="43" t="s">
        <v>4311</v>
      </c>
      <c r="D95" s="40" t="s">
        <v>380</v>
      </c>
      <c r="E95" s="1" t="s">
        <v>53</v>
      </c>
      <c r="F95" s="6">
        <v>3632</v>
      </c>
      <c r="G95" s="1" t="s">
        <v>379</v>
      </c>
      <c r="H95" s="1"/>
      <c r="I95" s="1"/>
      <c r="J95" s="1"/>
      <c r="K95" s="1"/>
      <c r="L95" s="1"/>
      <c r="M95" s="1" t="s">
        <v>54</v>
      </c>
      <c r="N95" s="1" t="s">
        <v>1</v>
      </c>
      <c r="O95" s="3">
        <v>3.4019399999999997</v>
      </c>
      <c r="P95" s="1" t="e">
        <f t="shared" si="26"/>
        <v>#REF!</v>
      </c>
      <c r="Q95" s="1"/>
      <c r="R95" s="1" t="str">
        <f>Table1367[[#This Row],[Short Description]]</f>
        <v>QT-CRE</v>
      </c>
      <c r="S95" s="1" t="s">
        <v>381</v>
      </c>
      <c r="T95" s="1" t="s">
        <v>382</v>
      </c>
      <c r="U95" s="1" t="s">
        <v>57</v>
      </c>
      <c r="V95" s="1" t="e">
        <f t="shared" si="27"/>
        <v>#REF!</v>
      </c>
      <c r="W95" s="1" t="e">
        <f t="shared" si="28"/>
        <v>#REF!</v>
      </c>
      <c r="X95" s="1" t="s">
        <v>104</v>
      </c>
      <c r="Y95" s="1"/>
      <c r="Z95" s="1"/>
      <c r="AA95" s="1"/>
      <c r="AB95" s="1"/>
      <c r="AC95" s="6">
        <f>Table1367[[#This Row],[US MSRP]]</f>
        <v>3632</v>
      </c>
      <c r="AD95" s="1"/>
      <c r="AE95" s="1"/>
      <c r="AF95" s="1"/>
      <c r="AG95" s="1"/>
      <c r="AH95" s="1" t="e">
        <f t="shared" si="29"/>
        <v>#REF!</v>
      </c>
      <c r="AI95" s="1" t="e">
        <f t="shared" si="30"/>
        <v>#REF!</v>
      </c>
      <c r="AJ95" s="1" t="e">
        <f t="shared" si="31"/>
        <v>#REF!</v>
      </c>
      <c r="AK95" s="1" t="e">
        <f t="shared" si="32"/>
        <v>#REF!</v>
      </c>
      <c r="AL95" s="1" t="s">
        <v>57</v>
      </c>
      <c r="AM95" s="1" t="s">
        <v>151</v>
      </c>
      <c r="AN95" s="11" t="e">
        <f t="shared" si="25"/>
        <v>#REF!</v>
      </c>
      <c r="AO95" s="1" t="str">
        <f>Table1367[[#This Row],[Manufacturer''s Category]]</f>
        <v>Cambridge</v>
      </c>
      <c r="AP95" s="1"/>
      <c r="AQ95" s="1" t="e">
        <f t="shared" si="33"/>
        <v>#REF!</v>
      </c>
      <c r="AR95" s="1"/>
    </row>
    <row r="96" spans="1:44" ht="42" customHeight="1" x14ac:dyDescent="0.3">
      <c r="A96" s="1" t="e">
        <f t="shared" si="24"/>
        <v>#REF!</v>
      </c>
      <c r="B96" s="5" t="e">
        <f t="shared" si="34"/>
        <v>#REF!</v>
      </c>
      <c r="C96" s="43" t="s">
        <v>4312</v>
      </c>
      <c r="D96" s="40" t="s">
        <v>384</v>
      </c>
      <c r="E96" s="1" t="s">
        <v>53</v>
      </c>
      <c r="F96" s="6">
        <v>3632</v>
      </c>
      <c r="G96" s="1" t="s">
        <v>383</v>
      </c>
      <c r="H96" s="1"/>
      <c r="I96" s="1"/>
      <c r="J96" s="1"/>
      <c r="K96" s="1"/>
      <c r="L96" s="1"/>
      <c r="M96" s="1" t="s">
        <v>54</v>
      </c>
      <c r="N96" s="1" t="s">
        <v>1</v>
      </c>
      <c r="O96" s="3">
        <v>6.3502879999999999</v>
      </c>
      <c r="P96" s="1" t="e">
        <f t="shared" si="26"/>
        <v>#REF!</v>
      </c>
      <c r="Q96" s="1"/>
      <c r="R96" s="1" t="str">
        <f>Table1367[[#This Row],[Short Description]]</f>
        <v>QT-HCE</v>
      </c>
      <c r="S96" s="1" t="s">
        <v>385</v>
      </c>
      <c r="T96" s="1" t="s">
        <v>382</v>
      </c>
      <c r="U96" s="1" t="s">
        <v>57</v>
      </c>
      <c r="V96" s="1" t="e">
        <f t="shared" si="27"/>
        <v>#REF!</v>
      </c>
      <c r="W96" s="1" t="e">
        <f t="shared" si="28"/>
        <v>#REF!</v>
      </c>
      <c r="X96" s="1" t="s">
        <v>104</v>
      </c>
      <c r="Y96" s="1"/>
      <c r="Z96" s="1"/>
      <c r="AA96" s="1"/>
      <c r="AB96" s="1"/>
      <c r="AC96" s="6">
        <f>Table1367[[#This Row],[US MSRP]]</f>
        <v>3632</v>
      </c>
      <c r="AD96" s="1"/>
      <c r="AE96" s="1"/>
      <c r="AF96" s="1"/>
      <c r="AG96" s="1"/>
      <c r="AH96" s="1" t="e">
        <f t="shared" si="29"/>
        <v>#REF!</v>
      </c>
      <c r="AI96" s="1" t="e">
        <f t="shared" si="30"/>
        <v>#REF!</v>
      </c>
      <c r="AJ96" s="1" t="e">
        <f t="shared" si="31"/>
        <v>#REF!</v>
      </c>
      <c r="AK96" s="1" t="e">
        <f t="shared" si="32"/>
        <v>#REF!</v>
      </c>
      <c r="AL96" s="1" t="s">
        <v>57</v>
      </c>
      <c r="AM96" s="1" t="s">
        <v>151</v>
      </c>
      <c r="AN96" s="11" t="e">
        <f t="shared" si="25"/>
        <v>#REF!</v>
      </c>
      <c r="AO96" s="1" t="str">
        <f>Table1367[[#This Row],[Manufacturer''s Category]]</f>
        <v>Cambridge</v>
      </c>
      <c r="AP96" s="1"/>
      <c r="AQ96" s="1" t="e">
        <f t="shared" si="33"/>
        <v>#REF!</v>
      </c>
      <c r="AR96" s="1"/>
    </row>
    <row r="97" spans="1:44" ht="42" customHeight="1" x14ac:dyDescent="0.3">
      <c r="A97" s="1" t="e">
        <f t="shared" si="24"/>
        <v>#REF!</v>
      </c>
      <c r="B97" s="5" t="e">
        <f t="shared" si="34"/>
        <v>#REF!</v>
      </c>
      <c r="C97" s="43" t="s">
        <v>4313</v>
      </c>
      <c r="D97" s="40" t="s">
        <v>387</v>
      </c>
      <c r="E97" s="1" t="s">
        <v>53</v>
      </c>
      <c r="F97" s="6">
        <v>270</v>
      </c>
      <c r="G97" s="1" t="s">
        <v>386</v>
      </c>
      <c r="H97" s="1"/>
      <c r="I97" s="1"/>
      <c r="J97" s="1"/>
      <c r="K97" s="1"/>
      <c r="L97" s="1"/>
      <c r="M97" s="1" t="s">
        <v>73</v>
      </c>
      <c r="N97" s="1" t="s">
        <v>1</v>
      </c>
      <c r="O97" s="3">
        <v>0.113398</v>
      </c>
      <c r="P97" s="1" t="e">
        <f t="shared" si="26"/>
        <v>#REF!</v>
      </c>
      <c r="Q97" s="1"/>
      <c r="R97" s="1" t="str">
        <f>Table1367[[#This Row],[Short Description]]</f>
        <v>QT-RC2</v>
      </c>
      <c r="S97" s="1" t="s">
        <v>388</v>
      </c>
      <c r="T97" s="1" t="s">
        <v>114</v>
      </c>
      <c r="U97" s="1" t="s">
        <v>3</v>
      </c>
      <c r="V97" s="1" t="e">
        <f t="shared" si="27"/>
        <v>#REF!</v>
      </c>
      <c r="W97" s="1" t="e">
        <f t="shared" si="28"/>
        <v>#REF!</v>
      </c>
      <c r="X97" s="1" t="s">
        <v>104</v>
      </c>
      <c r="Y97" s="1"/>
      <c r="Z97" s="1"/>
      <c r="AA97" s="1"/>
      <c r="AB97" s="1"/>
      <c r="AC97" s="6">
        <f>Table1367[[#This Row],[US MSRP]]</f>
        <v>270</v>
      </c>
      <c r="AD97" s="1"/>
      <c r="AE97" s="1"/>
      <c r="AF97" s="1"/>
      <c r="AG97" s="1"/>
      <c r="AH97" s="1" t="e">
        <f t="shared" si="29"/>
        <v>#REF!</v>
      </c>
      <c r="AI97" s="1" t="e">
        <f t="shared" si="30"/>
        <v>#REF!</v>
      </c>
      <c r="AJ97" s="1" t="e">
        <f t="shared" si="31"/>
        <v>#REF!</v>
      </c>
      <c r="AK97" s="1" t="e">
        <f t="shared" si="32"/>
        <v>#REF!</v>
      </c>
      <c r="AL97" s="1" t="s">
        <v>73</v>
      </c>
      <c r="AM97" s="1" t="s">
        <v>76</v>
      </c>
      <c r="AN97" s="11" t="e">
        <f t="shared" si="25"/>
        <v>#REF!</v>
      </c>
      <c r="AO97" s="1" t="str">
        <f>Table1367[[#This Row],[Manufacturer''s Category]]</f>
        <v>Cambridge</v>
      </c>
      <c r="AP97" s="1"/>
      <c r="AQ97" s="1" t="e">
        <f t="shared" si="33"/>
        <v>#REF!</v>
      </c>
      <c r="AR97" s="1"/>
    </row>
    <row r="98" spans="1:44" ht="42" customHeight="1" x14ac:dyDescent="0.3">
      <c r="A98" s="1" t="e">
        <f t="shared" si="24"/>
        <v>#REF!</v>
      </c>
      <c r="B98" s="5" t="e">
        <f t="shared" si="34"/>
        <v>#REF!</v>
      </c>
      <c r="C98" s="43" t="s">
        <v>4314</v>
      </c>
      <c r="D98" s="40" t="s">
        <v>390</v>
      </c>
      <c r="E98" s="1" t="s">
        <v>53</v>
      </c>
      <c r="F98" s="6">
        <v>270</v>
      </c>
      <c r="G98" s="1" t="s">
        <v>389</v>
      </c>
      <c r="H98" s="1"/>
      <c r="I98" s="1"/>
      <c r="J98" s="1"/>
      <c r="K98" s="1"/>
      <c r="L98" s="1"/>
      <c r="M98" s="1" t="s">
        <v>73</v>
      </c>
      <c r="N98" s="1" t="s">
        <v>1</v>
      </c>
      <c r="O98" s="3">
        <v>0.113398</v>
      </c>
      <c r="P98" s="1" t="e">
        <f t="shared" si="26"/>
        <v>#REF!</v>
      </c>
      <c r="Q98" s="1"/>
      <c r="R98" s="1" t="str">
        <f>Table1367[[#This Row],[Short Description]]</f>
        <v>QT-RC3</v>
      </c>
      <c r="S98" s="1" t="s">
        <v>391</v>
      </c>
      <c r="T98" s="1" t="s">
        <v>114</v>
      </c>
      <c r="U98" s="1" t="s">
        <v>3</v>
      </c>
      <c r="V98" s="1" t="e">
        <f t="shared" si="27"/>
        <v>#REF!</v>
      </c>
      <c r="W98" s="1" t="e">
        <f t="shared" si="28"/>
        <v>#REF!</v>
      </c>
      <c r="X98" s="1" t="s">
        <v>104</v>
      </c>
      <c r="Y98" s="1"/>
      <c r="Z98" s="1"/>
      <c r="AA98" s="1"/>
      <c r="AB98" s="1"/>
      <c r="AC98" s="6">
        <f>Table1367[[#This Row],[US MSRP]]</f>
        <v>270</v>
      </c>
      <c r="AD98" s="1"/>
      <c r="AE98" s="1"/>
      <c r="AF98" s="1"/>
      <c r="AG98" s="1"/>
      <c r="AH98" s="1" t="e">
        <f t="shared" si="29"/>
        <v>#REF!</v>
      </c>
      <c r="AI98" s="1" t="e">
        <f t="shared" si="30"/>
        <v>#REF!</v>
      </c>
      <c r="AJ98" s="1" t="e">
        <f t="shared" si="31"/>
        <v>#REF!</v>
      </c>
      <c r="AK98" s="1" t="e">
        <f t="shared" si="32"/>
        <v>#REF!</v>
      </c>
      <c r="AL98" s="1" t="s">
        <v>73</v>
      </c>
      <c r="AM98" s="1" t="s">
        <v>76</v>
      </c>
      <c r="AN98" s="11" t="e">
        <f t="shared" si="25"/>
        <v>#REF!</v>
      </c>
      <c r="AO98" s="1" t="str">
        <f>Table1367[[#This Row],[Manufacturer''s Category]]</f>
        <v>Cambridge</v>
      </c>
      <c r="AP98" s="1"/>
      <c r="AQ98" s="1" t="e">
        <f t="shared" si="33"/>
        <v>#REF!</v>
      </c>
      <c r="AR98" s="1"/>
    </row>
    <row r="99" spans="1:44" ht="42" customHeight="1" x14ac:dyDescent="0.3">
      <c r="A99" s="1" t="s">
        <v>0</v>
      </c>
      <c r="B99" s="5" t="e">
        <f t="shared" si="34"/>
        <v>#REF!</v>
      </c>
      <c r="C99" s="39" t="s">
        <v>4361</v>
      </c>
      <c r="D99" s="40" t="s">
        <v>487</v>
      </c>
      <c r="E99" s="1" t="s">
        <v>53</v>
      </c>
      <c r="F99" s="6">
        <v>616</v>
      </c>
      <c r="G99" s="1" t="s">
        <v>486</v>
      </c>
      <c r="H99" s="1"/>
      <c r="I99" s="1"/>
      <c r="J99" s="1"/>
      <c r="K99" s="1" t="s">
        <v>488</v>
      </c>
      <c r="L99" s="1" t="s">
        <v>489</v>
      </c>
      <c r="M99" s="1" t="s">
        <v>54</v>
      </c>
      <c r="N99" s="1" t="s">
        <v>1</v>
      </c>
      <c r="O99" s="3">
        <v>4.5999999999999996</v>
      </c>
      <c r="P99" s="1" t="s">
        <v>2</v>
      </c>
      <c r="Q99" s="1"/>
      <c r="R99" s="1" t="s">
        <v>487</v>
      </c>
      <c r="S99" s="1" t="s">
        <v>490</v>
      </c>
      <c r="T99" s="1" t="s">
        <v>221</v>
      </c>
      <c r="U99" s="1" t="s">
        <v>57</v>
      </c>
      <c r="V99" s="1" t="s">
        <v>3</v>
      </c>
      <c r="W99" s="1" t="s">
        <v>4</v>
      </c>
      <c r="X99" s="1" t="s">
        <v>306</v>
      </c>
      <c r="Y99" s="1"/>
      <c r="Z99" s="1"/>
      <c r="AA99" s="1"/>
      <c r="AB99" s="1"/>
      <c r="AC99" s="6">
        <v>616</v>
      </c>
      <c r="AD99" s="1"/>
      <c r="AE99" s="1"/>
      <c r="AF99" s="1"/>
      <c r="AG99" s="1"/>
      <c r="AH99" s="1" t="s">
        <v>5</v>
      </c>
      <c r="AI99" s="1" t="s">
        <v>6</v>
      </c>
      <c r="AJ99" s="1" t="s">
        <v>3</v>
      </c>
      <c r="AK99" s="1" t="s">
        <v>3</v>
      </c>
      <c r="AL99" s="1" t="s">
        <v>73</v>
      </c>
      <c r="AM99" s="1" t="s">
        <v>76</v>
      </c>
      <c r="AN99" s="58" t="s">
        <v>7</v>
      </c>
      <c r="AO99" s="1" t="s">
        <v>306</v>
      </c>
      <c r="AP99" s="1"/>
      <c r="AQ99" s="1">
        <v>4911</v>
      </c>
      <c r="AR99" s="1"/>
    </row>
    <row r="100" spans="1:44" ht="42" customHeight="1" x14ac:dyDescent="0.3">
      <c r="A100" s="1" t="s">
        <v>0</v>
      </c>
      <c r="B100" s="5" t="e">
        <f t="shared" si="34"/>
        <v>#REF!</v>
      </c>
      <c r="C100" s="39" t="s">
        <v>4363</v>
      </c>
      <c r="D100" s="40" t="s">
        <v>495</v>
      </c>
      <c r="E100" s="1" t="s">
        <v>53</v>
      </c>
      <c r="F100" s="6">
        <v>704</v>
      </c>
      <c r="G100" s="1" t="s">
        <v>494</v>
      </c>
      <c r="H100" s="1"/>
      <c r="I100" s="1"/>
      <c r="J100" s="1"/>
      <c r="K100" s="1" t="s">
        <v>488</v>
      </c>
      <c r="L100" s="1" t="s">
        <v>489</v>
      </c>
      <c r="M100" s="1" t="s">
        <v>54</v>
      </c>
      <c r="N100" s="1" t="s">
        <v>1</v>
      </c>
      <c r="O100" s="3">
        <v>6.1</v>
      </c>
      <c r="P100" s="1" t="s">
        <v>2</v>
      </c>
      <c r="Q100" s="1"/>
      <c r="R100" s="1" t="s">
        <v>495</v>
      </c>
      <c r="S100" s="1" t="s">
        <v>496</v>
      </c>
      <c r="T100" s="1" t="s">
        <v>221</v>
      </c>
      <c r="U100" s="1" t="s">
        <v>57</v>
      </c>
      <c r="V100" s="1" t="s">
        <v>3</v>
      </c>
      <c r="W100" s="1" t="s">
        <v>4</v>
      </c>
      <c r="X100" s="1" t="s">
        <v>306</v>
      </c>
      <c r="Y100" s="1"/>
      <c r="Z100" s="1"/>
      <c r="AA100" s="1"/>
      <c r="AB100" s="1"/>
      <c r="AC100" s="6">
        <v>704</v>
      </c>
      <c r="AD100" s="1"/>
      <c r="AE100" s="1"/>
      <c r="AF100" s="1"/>
      <c r="AG100" s="1"/>
      <c r="AH100" s="1" t="s">
        <v>5</v>
      </c>
      <c r="AI100" s="1" t="s">
        <v>6</v>
      </c>
      <c r="AJ100" s="1" t="s">
        <v>3</v>
      </c>
      <c r="AK100" s="1" t="s">
        <v>3</v>
      </c>
      <c r="AL100" s="1" t="s">
        <v>73</v>
      </c>
      <c r="AM100" s="1" t="s">
        <v>76</v>
      </c>
      <c r="AN100" s="58" t="s">
        <v>7</v>
      </c>
      <c r="AO100" s="1" t="s">
        <v>306</v>
      </c>
      <c r="AP100" s="1"/>
      <c r="AQ100" s="1">
        <v>4911</v>
      </c>
      <c r="AR100" s="1"/>
    </row>
    <row r="101" spans="1:44" ht="42" customHeight="1" x14ac:dyDescent="0.3">
      <c r="A101" s="1" t="s">
        <v>0</v>
      </c>
      <c r="B101" s="5" t="e">
        <f t="shared" si="34"/>
        <v>#REF!</v>
      </c>
      <c r="C101" s="39" t="s">
        <v>4366</v>
      </c>
      <c r="D101" s="40" t="s">
        <v>505</v>
      </c>
      <c r="E101" s="1" t="s">
        <v>53</v>
      </c>
      <c r="F101" s="6">
        <v>1432</v>
      </c>
      <c r="G101" s="1" t="s">
        <v>504</v>
      </c>
      <c r="H101" s="1"/>
      <c r="I101" s="1"/>
      <c r="J101" s="1"/>
      <c r="K101" s="1" t="s">
        <v>447</v>
      </c>
      <c r="L101" s="1" t="s">
        <v>500</v>
      </c>
      <c r="M101" s="1" t="s">
        <v>54</v>
      </c>
      <c r="N101" s="1" t="s">
        <v>1</v>
      </c>
      <c r="O101" s="3">
        <v>12.1</v>
      </c>
      <c r="P101" s="1" t="s">
        <v>2</v>
      </c>
      <c r="Q101" s="1"/>
      <c r="R101" s="1" t="s">
        <v>505</v>
      </c>
      <c r="S101" s="1" t="s">
        <v>506</v>
      </c>
      <c r="T101" s="1" t="s">
        <v>221</v>
      </c>
      <c r="U101" s="1" t="s">
        <v>57</v>
      </c>
      <c r="V101" s="1" t="s">
        <v>3</v>
      </c>
      <c r="W101" s="1" t="s">
        <v>4</v>
      </c>
      <c r="X101" s="1" t="s">
        <v>306</v>
      </c>
      <c r="Y101" s="1"/>
      <c r="Z101" s="1"/>
      <c r="AA101" s="1"/>
      <c r="AB101" s="1"/>
      <c r="AC101" s="6">
        <v>1432</v>
      </c>
      <c r="AD101" s="1"/>
      <c r="AE101" s="1"/>
      <c r="AF101" s="1"/>
      <c r="AG101" s="1"/>
      <c r="AH101" s="1" t="s">
        <v>5</v>
      </c>
      <c r="AI101" s="1" t="s">
        <v>6</v>
      </c>
      <c r="AJ101" s="1" t="s">
        <v>3</v>
      </c>
      <c r="AK101" s="1" t="s">
        <v>3</v>
      </c>
      <c r="AL101" s="1" t="s">
        <v>73</v>
      </c>
      <c r="AM101" s="1" t="s">
        <v>76</v>
      </c>
      <c r="AN101" s="58" t="s">
        <v>7</v>
      </c>
      <c r="AO101" s="1" t="s">
        <v>306</v>
      </c>
      <c r="AP101" s="1"/>
      <c r="AQ101" s="1">
        <v>4911</v>
      </c>
      <c r="AR101" s="1"/>
    </row>
    <row r="102" spans="1:44" ht="42" customHeight="1" x14ac:dyDescent="0.3">
      <c r="A102" s="1" t="e">
        <f>Company</f>
        <v>#REF!</v>
      </c>
      <c r="B102" s="5" t="e">
        <f t="shared" si="34"/>
        <v>#REF!</v>
      </c>
      <c r="C102" s="39" t="s">
        <v>4384</v>
      </c>
      <c r="D102" s="40" t="s">
        <v>393</v>
      </c>
      <c r="E102" s="1" t="s">
        <v>53</v>
      </c>
      <c r="F102" s="6">
        <v>52</v>
      </c>
      <c r="G102" s="1" t="s">
        <v>392</v>
      </c>
      <c r="H102" s="1"/>
      <c r="I102" s="1"/>
      <c r="J102" s="1"/>
      <c r="K102" s="1"/>
      <c r="L102" s="1"/>
      <c r="M102" s="1" t="s">
        <v>73</v>
      </c>
      <c r="N102" s="1" t="s">
        <v>1</v>
      </c>
      <c r="O102" s="3">
        <v>0.113398</v>
      </c>
      <c r="P102" s="1" t="e">
        <f>WeightUOM</f>
        <v>#REF!</v>
      </c>
      <c r="Q102" s="1"/>
      <c r="R102" s="1" t="str">
        <f>Table1367[[#This Row],[Short Description]]</f>
        <v>SP-1-2</v>
      </c>
      <c r="S102" s="1" t="s">
        <v>394</v>
      </c>
      <c r="T102" s="1" t="s">
        <v>114</v>
      </c>
      <c r="U102" s="1" t="s">
        <v>3</v>
      </c>
      <c r="V102" s="1" t="e">
        <f>NotForSale</f>
        <v>#REF!</v>
      </c>
      <c r="W102" s="1" t="e">
        <f>ItemStatus</f>
        <v>#REF!</v>
      </c>
      <c r="X102" s="1" t="s">
        <v>104</v>
      </c>
      <c r="Y102" s="1"/>
      <c r="Z102" s="1"/>
      <c r="AA102" s="1"/>
      <c r="AB102" s="1"/>
      <c r="AC102" s="6">
        <f>Table1367[[#This Row],[US MSRP]]</f>
        <v>52</v>
      </c>
      <c r="AD102" s="1"/>
      <c r="AE102" s="1"/>
      <c r="AF102" s="1"/>
      <c r="AG102" s="1"/>
      <c r="AH102" s="1" t="e">
        <f>FOB</f>
        <v>#REF!</v>
      </c>
      <c r="AI102" s="1" t="e">
        <f>Freight</f>
        <v>#REF!</v>
      </c>
      <c r="AJ102" s="1" t="e">
        <f>DropShip</f>
        <v>#REF!</v>
      </c>
      <c r="AK102" s="1" t="e">
        <f>EnergyStar</f>
        <v>#REF!</v>
      </c>
      <c r="AL102" s="1" t="s">
        <v>73</v>
      </c>
      <c r="AM102" s="1" t="s">
        <v>76</v>
      </c>
      <c r="AN102" s="11" t="e">
        <f>URL</f>
        <v>#REF!</v>
      </c>
      <c r="AO102" s="1" t="str">
        <f>Table1367[[#This Row],[Manufacturer''s Category]]</f>
        <v>Cambridge</v>
      </c>
      <c r="AP102" s="1"/>
      <c r="AQ102" s="1" t="e">
        <f>InfoComm_Number</f>
        <v>#REF!</v>
      </c>
      <c r="AR102" s="1"/>
    </row>
    <row r="103" spans="1:44" ht="42" customHeight="1" x14ac:dyDescent="0.3">
      <c r="A103" s="1" t="e">
        <f>Company</f>
        <v>#REF!</v>
      </c>
      <c r="B103" s="5" t="e">
        <f t="shared" si="34"/>
        <v>#REF!</v>
      </c>
      <c r="C103" s="39" t="s">
        <v>4385</v>
      </c>
      <c r="D103" s="40" t="s">
        <v>396</v>
      </c>
      <c r="E103" s="1" t="s">
        <v>53</v>
      </c>
      <c r="F103" s="6">
        <v>64</v>
      </c>
      <c r="G103" s="1" t="s">
        <v>395</v>
      </c>
      <c r="H103" s="1"/>
      <c r="I103" s="1"/>
      <c r="J103" s="1"/>
      <c r="K103" s="1"/>
      <c r="L103" s="1"/>
      <c r="M103" s="1" t="s">
        <v>73</v>
      </c>
      <c r="N103" s="1" t="s">
        <v>1</v>
      </c>
      <c r="O103" s="3">
        <v>0.113398</v>
      </c>
      <c r="P103" s="1" t="e">
        <f>WeightUOM</f>
        <v>#REF!</v>
      </c>
      <c r="Q103" s="1"/>
      <c r="R103" s="1" t="str">
        <f>Table1367[[#This Row],[Short Description]]</f>
        <v>SP-1-4</v>
      </c>
      <c r="S103" s="1" t="s">
        <v>397</v>
      </c>
      <c r="T103" s="1" t="s">
        <v>114</v>
      </c>
      <c r="U103" s="1" t="s">
        <v>3</v>
      </c>
      <c r="V103" s="1" t="e">
        <f>NotForSale</f>
        <v>#REF!</v>
      </c>
      <c r="W103" s="1" t="e">
        <f>ItemStatus</f>
        <v>#REF!</v>
      </c>
      <c r="X103" s="1" t="s">
        <v>104</v>
      </c>
      <c r="Y103" s="1"/>
      <c r="Z103" s="1"/>
      <c r="AA103" s="1"/>
      <c r="AB103" s="1"/>
      <c r="AC103" s="6">
        <f>Table1367[[#This Row],[US MSRP]]</f>
        <v>64</v>
      </c>
      <c r="AD103" s="1"/>
      <c r="AE103" s="1"/>
      <c r="AF103" s="1"/>
      <c r="AG103" s="1"/>
      <c r="AH103" s="1" t="e">
        <f>FOB</f>
        <v>#REF!</v>
      </c>
      <c r="AI103" s="1" t="e">
        <f>Freight</f>
        <v>#REF!</v>
      </c>
      <c r="AJ103" s="1" t="e">
        <f>DropShip</f>
        <v>#REF!</v>
      </c>
      <c r="AK103" s="1" t="e">
        <f>EnergyStar</f>
        <v>#REF!</v>
      </c>
      <c r="AL103" s="1" t="s">
        <v>73</v>
      </c>
      <c r="AM103" s="1" t="s">
        <v>76</v>
      </c>
      <c r="AN103" s="11" t="e">
        <f>URL</f>
        <v>#REF!</v>
      </c>
      <c r="AO103" s="1" t="str">
        <f>Table1367[[#This Row],[Manufacturer''s Category]]</f>
        <v>Cambridge</v>
      </c>
      <c r="AP103" s="1"/>
      <c r="AQ103" s="1" t="e">
        <f>InfoComm_Number</f>
        <v>#REF!</v>
      </c>
      <c r="AR103" s="1"/>
    </row>
    <row r="104" spans="1:44" ht="42" customHeight="1" x14ac:dyDescent="0.3">
      <c r="A104" s="1" t="e">
        <f>Company</f>
        <v>#REF!</v>
      </c>
      <c r="B104" s="5" t="e">
        <f t="shared" si="34"/>
        <v>#REF!</v>
      </c>
      <c r="C104" s="39" t="s">
        <v>4416</v>
      </c>
      <c r="D104" s="40" t="s">
        <v>399</v>
      </c>
      <c r="E104" s="1" t="s">
        <v>53</v>
      </c>
      <c r="F104" s="6">
        <v>330</v>
      </c>
      <c r="G104" s="1" t="s">
        <v>398</v>
      </c>
      <c r="H104" s="1"/>
      <c r="I104" s="1"/>
      <c r="J104" s="1"/>
      <c r="K104" s="1"/>
      <c r="L104" s="1"/>
      <c r="M104" s="1" t="s">
        <v>73</v>
      </c>
      <c r="N104" s="1" t="s">
        <v>1</v>
      </c>
      <c r="O104" s="3">
        <v>1.360776</v>
      </c>
      <c r="P104" s="1" t="e">
        <f>WeightUOM</f>
        <v>#REF!</v>
      </c>
      <c r="Q104" s="1"/>
      <c r="R104" s="1" t="str">
        <f>Table1367[[#This Row],[Short Description]]</f>
        <v>SQT-1</v>
      </c>
      <c r="S104" s="1" t="s">
        <v>400</v>
      </c>
      <c r="T104" s="1" t="s">
        <v>3243</v>
      </c>
      <c r="U104" s="1" t="s">
        <v>57</v>
      </c>
      <c r="V104" s="1" t="e">
        <f>NotForSale</f>
        <v>#REF!</v>
      </c>
      <c r="W104" s="1" t="e">
        <f>ItemStatus</f>
        <v>#REF!</v>
      </c>
      <c r="X104" s="1" t="s">
        <v>104</v>
      </c>
      <c r="Y104" s="1"/>
      <c r="Z104" s="1"/>
      <c r="AA104" s="1"/>
      <c r="AB104" s="1"/>
      <c r="AC104" s="6">
        <f>Table1367[[#This Row],[US MSRP]]</f>
        <v>330</v>
      </c>
      <c r="AD104" s="1"/>
      <c r="AE104" s="1"/>
      <c r="AF104" s="1"/>
      <c r="AG104" s="1"/>
      <c r="AH104" s="1" t="e">
        <f>FOB</f>
        <v>#REF!</v>
      </c>
      <c r="AI104" s="1" t="e">
        <f>Freight</f>
        <v>#REF!</v>
      </c>
      <c r="AJ104" s="1" t="e">
        <f>DropShip</f>
        <v>#REF!</v>
      </c>
      <c r="AK104" s="1" t="e">
        <f>EnergyStar</f>
        <v>#REF!</v>
      </c>
      <c r="AL104" s="1" t="s">
        <v>73</v>
      </c>
      <c r="AM104" s="1" t="s">
        <v>76</v>
      </c>
      <c r="AN104" s="11" t="e">
        <f>URL</f>
        <v>#REF!</v>
      </c>
      <c r="AO104" s="1" t="str">
        <f>Table1367[[#This Row],[Manufacturer''s Category]]</f>
        <v>Cambridge</v>
      </c>
      <c r="AP104" s="1"/>
      <c r="AQ104" s="1" t="e">
        <f>InfoComm_Number</f>
        <v>#REF!</v>
      </c>
      <c r="AR104" s="1"/>
    </row>
    <row r="105" spans="1:44" ht="42" customHeight="1" x14ac:dyDescent="0.3">
      <c r="A105" s="1" t="e">
        <f>Company</f>
        <v>#REF!</v>
      </c>
      <c r="B105" s="5" t="e">
        <f t="shared" si="34"/>
        <v>#REF!</v>
      </c>
      <c r="C105" s="43" t="s">
        <v>4417</v>
      </c>
      <c r="D105" s="40" t="s">
        <v>402</v>
      </c>
      <c r="E105" s="1" t="s">
        <v>53</v>
      </c>
      <c r="F105" s="6">
        <v>122</v>
      </c>
      <c r="G105" s="1" t="s">
        <v>401</v>
      </c>
      <c r="H105" s="1"/>
      <c r="I105" s="1"/>
      <c r="J105" s="1"/>
      <c r="K105" s="1"/>
      <c r="L105" s="1"/>
      <c r="M105" s="1" t="s">
        <v>73</v>
      </c>
      <c r="N105" s="1" t="s">
        <v>1</v>
      </c>
      <c r="O105" s="3">
        <v>0.90718399999999999</v>
      </c>
      <c r="P105" s="1" t="e">
        <f>WeightUOM</f>
        <v>#REF!</v>
      </c>
      <c r="Q105" s="1"/>
      <c r="R105" s="1" t="str">
        <f>Table1367[[#This Row],[Short Description]]</f>
        <v>SQT-E</v>
      </c>
      <c r="S105" s="1" t="s">
        <v>403</v>
      </c>
      <c r="T105" s="1" t="s">
        <v>3243</v>
      </c>
      <c r="U105" s="1" t="s">
        <v>3</v>
      </c>
      <c r="V105" s="1" t="e">
        <f>NotForSale</f>
        <v>#REF!</v>
      </c>
      <c r="W105" s="1" t="e">
        <f>ItemStatus</f>
        <v>#REF!</v>
      </c>
      <c r="X105" s="1" t="s">
        <v>104</v>
      </c>
      <c r="Y105" s="1"/>
      <c r="Z105" s="1"/>
      <c r="AA105" s="1"/>
      <c r="AB105" s="1"/>
      <c r="AC105" s="6">
        <f>Table1367[[#This Row],[US MSRP]]</f>
        <v>122</v>
      </c>
      <c r="AD105" s="1"/>
      <c r="AE105" s="1"/>
      <c r="AF105" s="1"/>
      <c r="AG105" s="1"/>
      <c r="AH105" s="1" t="e">
        <f>FOB</f>
        <v>#REF!</v>
      </c>
      <c r="AI105" s="1" t="e">
        <f>Freight</f>
        <v>#REF!</v>
      </c>
      <c r="AJ105" s="1" t="e">
        <f>DropShip</f>
        <v>#REF!</v>
      </c>
      <c r="AK105" s="1" t="e">
        <f>EnergyStar</f>
        <v>#REF!</v>
      </c>
      <c r="AL105" s="1" t="s">
        <v>73</v>
      </c>
      <c r="AM105" s="1" t="s">
        <v>76</v>
      </c>
      <c r="AN105" s="11" t="e">
        <f>URL</f>
        <v>#REF!</v>
      </c>
      <c r="AO105" s="1" t="str">
        <f>Table1367[[#This Row],[Manufacturer''s Category]]</f>
        <v>Cambridge</v>
      </c>
      <c r="AP105" s="1"/>
      <c r="AQ105" s="1" t="e">
        <f>InfoComm_Number</f>
        <v>#REF!</v>
      </c>
      <c r="AR105" s="1"/>
    </row>
    <row r="106" spans="1:44" ht="42" customHeight="1" x14ac:dyDescent="0.3">
      <c r="A106" s="1" t="s">
        <v>0</v>
      </c>
      <c r="B106" s="5" t="e">
        <f t="shared" si="34"/>
        <v>#REF!</v>
      </c>
      <c r="C106" s="39" t="s">
        <v>4586</v>
      </c>
      <c r="D106" s="40" t="s">
        <v>3010</v>
      </c>
      <c r="E106" s="1" t="s">
        <v>53</v>
      </c>
      <c r="F106" s="6">
        <v>1000</v>
      </c>
      <c r="G106" s="1" t="s">
        <v>3000</v>
      </c>
      <c r="H106" s="1"/>
      <c r="I106" s="1"/>
      <c r="J106" s="1"/>
      <c r="K106" s="1"/>
      <c r="L106" s="1"/>
      <c r="M106" s="1"/>
      <c r="N106" s="1" t="s">
        <v>1</v>
      </c>
      <c r="O106" s="3"/>
      <c r="P106" s="1"/>
      <c r="Q106" s="1"/>
      <c r="R106" s="1" t="s">
        <v>3010</v>
      </c>
      <c r="S106" s="1" t="s">
        <v>3004</v>
      </c>
      <c r="T106" s="1" t="s">
        <v>221</v>
      </c>
      <c r="U106" s="1" t="s">
        <v>57</v>
      </c>
      <c r="V106" s="1" t="s">
        <v>3</v>
      </c>
      <c r="W106" s="1" t="s">
        <v>4</v>
      </c>
      <c r="X106" s="1" t="s">
        <v>3008</v>
      </c>
      <c r="Y106" s="1"/>
      <c r="Z106" s="1"/>
      <c r="AA106" s="1"/>
      <c r="AB106" s="1"/>
      <c r="AC106" s="6">
        <v>1000</v>
      </c>
      <c r="AD106" s="1"/>
      <c r="AE106" s="1"/>
      <c r="AF106" s="1"/>
      <c r="AG106" s="1"/>
      <c r="AH106" s="1" t="s">
        <v>5</v>
      </c>
      <c r="AI106" s="1" t="s">
        <v>6</v>
      </c>
      <c r="AJ106" s="1" t="s">
        <v>3</v>
      </c>
      <c r="AK106" s="1"/>
      <c r="AL106" s="1" t="s">
        <v>54</v>
      </c>
      <c r="AM106" s="1" t="s">
        <v>61</v>
      </c>
      <c r="AN106" s="58" t="s">
        <v>7</v>
      </c>
      <c r="AO106" s="1" t="s">
        <v>3008</v>
      </c>
      <c r="AP106" s="1"/>
      <c r="AQ106" s="1">
        <v>4911</v>
      </c>
      <c r="AR106" s="1"/>
    </row>
    <row r="107" spans="1:44" ht="42" customHeight="1" x14ac:dyDescent="0.3">
      <c r="A107" s="1" t="s">
        <v>0</v>
      </c>
      <c r="B107" s="5" t="e">
        <f t="shared" si="34"/>
        <v>#REF!</v>
      </c>
      <c r="C107" s="39" t="s">
        <v>4587</v>
      </c>
      <c r="D107" s="40" t="s">
        <v>3011</v>
      </c>
      <c r="E107" s="1" t="s">
        <v>53</v>
      </c>
      <c r="F107" s="6">
        <v>1300</v>
      </c>
      <c r="G107" s="1" t="s">
        <v>3001</v>
      </c>
      <c r="H107" s="1"/>
      <c r="I107" s="1"/>
      <c r="J107" s="1"/>
      <c r="K107" s="1"/>
      <c r="L107" s="1"/>
      <c r="M107" s="1"/>
      <c r="N107" s="1" t="s">
        <v>1</v>
      </c>
      <c r="O107" s="3"/>
      <c r="P107" s="1"/>
      <c r="Q107" s="1"/>
      <c r="R107" s="1" t="s">
        <v>3011</v>
      </c>
      <c r="S107" s="1" t="s">
        <v>3005</v>
      </c>
      <c r="T107" s="1" t="s">
        <v>221</v>
      </c>
      <c r="U107" s="1" t="s">
        <v>57</v>
      </c>
      <c r="V107" s="1" t="s">
        <v>3</v>
      </c>
      <c r="W107" s="1" t="s">
        <v>4</v>
      </c>
      <c r="X107" s="1" t="s">
        <v>3008</v>
      </c>
      <c r="Y107" s="1"/>
      <c r="Z107" s="1"/>
      <c r="AA107" s="1"/>
      <c r="AB107" s="1"/>
      <c r="AC107" s="6">
        <v>1300</v>
      </c>
      <c r="AD107" s="1"/>
      <c r="AE107" s="1"/>
      <c r="AF107" s="1"/>
      <c r="AG107" s="1"/>
      <c r="AH107" s="1" t="s">
        <v>5</v>
      </c>
      <c r="AI107" s="1" t="s">
        <v>6</v>
      </c>
      <c r="AJ107" s="1" t="s">
        <v>3</v>
      </c>
      <c r="AK107" s="1"/>
      <c r="AL107" s="1" t="s">
        <v>54</v>
      </c>
      <c r="AM107" s="1" t="s">
        <v>61</v>
      </c>
      <c r="AN107" s="58" t="s">
        <v>7</v>
      </c>
      <c r="AO107" s="1" t="s">
        <v>3008</v>
      </c>
      <c r="AP107" s="1"/>
      <c r="AQ107" s="1">
        <v>4911</v>
      </c>
      <c r="AR107" s="1"/>
    </row>
    <row r="108" spans="1:44" ht="42" customHeight="1" x14ac:dyDescent="0.3">
      <c r="A108" s="1" t="s">
        <v>0</v>
      </c>
      <c r="B108" s="5" t="e">
        <f t="shared" si="34"/>
        <v>#REF!</v>
      </c>
      <c r="C108" s="39" t="s">
        <v>4588</v>
      </c>
      <c r="D108" s="40" t="s">
        <v>3012</v>
      </c>
      <c r="E108" s="1" t="s">
        <v>53</v>
      </c>
      <c r="F108" s="6">
        <v>1300</v>
      </c>
      <c r="G108" s="1" t="s">
        <v>3002</v>
      </c>
      <c r="H108" s="1"/>
      <c r="I108" s="1"/>
      <c r="J108" s="1"/>
      <c r="K108" s="1"/>
      <c r="L108" s="1"/>
      <c r="M108" s="1"/>
      <c r="N108" s="1" t="s">
        <v>1</v>
      </c>
      <c r="O108" s="3"/>
      <c r="P108" s="1"/>
      <c r="Q108" s="1"/>
      <c r="R108" s="1" t="s">
        <v>3012</v>
      </c>
      <c r="S108" s="1" t="s">
        <v>3006</v>
      </c>
      <c r="T108" s="1" t="s">
        <v>221</v>
      </c>
      <c r="U108" s="1" t="s">
        <v>57</v>
      </c>
      <c r="V108" s="1" t="s">
        <v>3</v>
      </c>
      <c r="W108" s="1" t="s">
        <v>4</v>
      </c>
      <c r="X108" s="1" t="s">
        <v>3008</v>
      </c>
      <c r="Y108" s="1"/>
      <c r="Z108" s="1"/>
      <c r="AA108" s="1"/>
      <c r="AB108" s="1"/>
      <c r="AC108" s="6">
        <v>1300</v>
      </c>
      <c r="AD108" s="1"/>
      <c r="AE108" s="1"/>
      <c r="AF108" s="1"/>
      <c r="AG108" s="1"/>
      <c r="AH108" s="1" t="s">
        <v>5</v>
      </c>
      <c r="AI108" s="1" t="s">
        <v>6</v>
      </c>
      <c r="AJ108" s="1" t="s">
        <v>3</v>
      </c>
      <c r="AK108" s="1"/>
      <c r="AL108" s="1" t="s">
        <v>54</v>
      </c>
      <c r="AM108" s="1" t="s">
        <v>61</v>
      </c>
      <c r="AN108" s="58" t="s">
        <v>7</v>
      </c>
      <c r="AO108" s="1" t="s">
        <v>3008</v>
      </c>
      <c r="AP108" s="1"/>
      <c r="AQ108" s="1">
        <v>4911</v>
      </c>
      <c r="AR108" s="1"/>
    </row>
    <row r="109" spans="1:44" ht="42" customHeight="1" x14ac:dyDescent="0.3">
      <c r="A109" s="1" t="s">
        <v>0</v>
      </c>
      <c r="B109" s="5" t="e">
        <f t="shared" si="34"/>
        <v>#REF!</v>
      </c>
      <c r="C109" s="39" t="s">
        <v>4589</v>
      </c>
      <c r="D109" s="40" t="s">
        <v>3013</v>
      </c>
      <c r="E109" s="1" t="s">
        <v>53</v>
      </c>
      <c r="F109" s="6">
        <v>1700</v>
      </c>
      <c r="G109" s="1" t="s">
        <v>3003</v>
      </c>
      <c r="H109" s="1"/>
      <c r="I109" s="1"/>
      <c r="J109" s="1"/>
      <c r="K109" s="1"/>
      <c r="L109" s="1"/>
      <c r="M109" s="1"/>
      <c r="N109" s="1" t="s">
        <v>1</v>
      </c>
      <c r="O109" s="3"/>
      <c r="P109" s="1"/>
      <c r="Q109" s="1"/>
      <c r="R109" s="1" t="s">
        <v>3013</v>
      </c>
      <c r="S109" s="1" t="s">
        <v>3007</v>
      </c>
      <c r="T109" s="1" t="s">
        <v>221</v>
      </c>
      <c r="U109" s="1" t="s">
        <v>57</v>
      </c>
      <c r="V109" s="1" t="s">
        <v>3</v>
      </c>
      <c r="W109" s="1" t="s">
        <v>4</v>
      </c>
      <c r="X109" s="1" t="s">
        <v>3008</v>
      </c>
      <c r="Y109" s="1"/>
      <c r="Z109" s="1"/>
      <c r="AA109" s="1"/>
      <c r="AB109" s="1"/>
      <c r="AC109" s="6">
        <v>1700</v>
      </c>
      <c r="AD109" s="1"/>
      <c r="AE109" s="1"/>
      <c r="AF109" s="1"/>
      <c r="AG109" s="1"/>
      <c r="AH109" s="1" t="s">
        <v>5</v>
      </c>
      <c r="AI109" s="1" t="s">
        <v>6</v>
      </c>
      <c r="AJ109" s="1" t="s">
        <v>3</v>
      </c>
      <c r="AK109" s="1"/>
      <c r="AL109" s="1" t="s">
        <v>54</v>
      </c>
      <c r="AM109" s="1" t="s">
        <v>61</v>
      </c>
      <c r="AN109" s="58" t="s">
        <v>7</v>
      </c>
      <c r="AO109" s="1" t="s">
        <v>3008</v>
      </c>
      <c r="AP109" s="1"/>
      <c r="AQ109" s="1">
        <v>4911</v>
      </c>
      <c r="AR109" s="1"/>
    </row>
  </sheetData>
  <conditionalFormatting sqref="C12:C13">
    <cfRule type="duplicateValues" dxfId="43" priority="2"/>
  </conditionalFormatting>
  <conditionalFormatting sqref="C14:C98 C2:C11">
    <cfRule type="duplicateValues" dxfId="42" priority="62"/>
  </conditionalFormatting>
  <conditionalFormatting sqref="C99">
    <cfRule type="duplicateValues" dxfId="41" priority="1"/>
  </conditionalFormatting>
  <conditionalFormatting sqref="C100:C1048576 C1">
    <cfRule type="duplicateValues" dxfId="40" priority="4"/>
  </conditionalFormatting>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ABA4-0F43-4B81-B899-3D646E07A045}">
  <sheetPr codeName="Sheet6"/>
  <dimension ref="A1:AR43"/>
  <sheetViews>
    <sheetView workbookViewId="0">
      <pane xSplit="4" ySplit="1" topLeftCell="E33" activePane="bottomRight" state="frozen"/>
      <selection pane="topRight" activeCell="E1" sqref="E1"/>
      <selection pane="bottomLeft" activeCell="A2" sqref="A2"/>
      <selection pane="bottomRight" activeCell="N2" sqref="N2:N43"/>
    </sheetView>
  </sheetViews>
  <sheetFormatPr defaultColWidth="8.88671875" defaultRowHeight="13.8" x14ac:dyDescent="0.3"/>
  <cols>
    <col min="1" max="1" width="17.5546875" style="1" customWidth="1"/>
    <col min="2" max="2" width="19.5546875" style="1" customWidth="1"/>
    <col min="3" max="3" width="15.5546875" style="2" customWidth="1"/>
    <col min="4" max="4" width="29.5546875" style="1" customWidth="1"/>
    <col min="5" max="5" width="11.109375" style="1" customWidth="1"/>
    <col min="6" max="6" width="14" style="1" customWidth="1"/>
    <col min="7" max="7" width="15.6640625" style="1" customWidth="1"/>
    <col min="8" max="10" width="11.33203125" style="1" bestFit="1" customWidth="1"/>
    <col min="11" max="11" width="13.5546875" style="1" customWidth="1"/>
    <col min="12" max="12" width="20.5546875" style="1" customWidth="1"/>
    <col min="13" max="13" width="11.33203125" style="1" customWidth="1"/>
    <col min="14" max="14" width="11.33203125" style="1" bestFit="1" customWidth="1"/>
    <col min="15" max="15" width="14" style="3" bestFit="1" customWidth="1"/>
    <col min="16" max="16" width="14.109375" style="1" customWidth="1"/>
    <col min="17" max="17" width="14.5546875" style="1" customWidth="1"/>
    <col min="18" max="18" width="20.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23.4414062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68.6640625" style="1" customWidth="1"/>
    <col min="45" max="16384" width="8.88671875" style="1"/>
  </cols>
  <sheetData>
    <row r="1" spans="1:44" s="17" customFormat="1" ht="31.2" x14ac:dyDescent="0.3">
      <c r="A1" s="17" t="s">
        <v>8</v>
      </c>
      <c r="B1" s="17" t="s">
        <v>9</v>
      </c>
      <c r="C1" s="18" t="s">
        <v>10</v>
      </c>
      <c r="D1" s="17" t="s">
        <v>11</v>
      </c>
      <c r="E1" s="17" t="s">
        <v>12</v>
      </c>
      <c r="F1" s="17" t="s">
        <v>13</v>
      </c>
      <c r="G1" s="17" t="s">
        <v>4620</v>
      </c>
      <c r="H1" s="17" t="s">
        <v>14</v>
      </c>
      <c r="I1" s="17" t="s">
        <v>15</v>
      </c>
      <c r="J1" s="17" t="s">
        <v>16</v>
      </c>
      <c r="K1" s="16" t="s">
        <v>404</v>
      </c>
      <c r="L1" s="17" t="s">
        <v>405</v>
      </c>
      <c r="M1" s="17" t="s">
        <v>19</v>
      </c>
      <c r="N1" s="17" t="s">
        <v>20</v>
      </c>
      <c r="O1" s="16" t="s">
        <v>21</v>
      </c>
      <c r="P1" s="17" t="s">
        <v>22</v>
      </c>
      <c r="Q1" s="17" t="s">
        <v>406</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38" si="0">Company</f>
        <v>#REF!</v>
      </c>
      <c r="B2" s="5" t="e">
        <f t="shared" ref="B2:B43" si="1">Effectivity_Date</f>
        <v>#REF!</v>
      </c>
      <c r="C2" s="2" t="s">
        <v>3563</v>
      </c>
      <c r="D2" s="7" t="s">
        <v>409</v>
      </c>
      <c r="E2" s="7" t="s">
        <v>53</v>
      </c>
      <c r="F2" s="8">
        <v>550</v>
      </c>
      <c r="G2" s="1" t="s">
        <v>408</v>
      </c>
      <c r="K2" s="4"/>
      <c r="N2" s="1" t="s">
        <v>1</v>
      </c>
      <c r="P2" s="1" t="e">
        <f>WeightUOM</f>
        <v>#REF!</v>
      </c>
      <c r="R2" s="1" t="str">
        <f>Table19[[#This Row],[Short Description]]</f>
        <v>AMP-D225H</v>
      </c>
      <c r="S2" s="1" t="s">
        <v>410</v>
      </c>
      <c r="T2" s="1" t="s">
        <v>411</v>
      </c>
      <c r="U2" s="1" t="s">
        <v>57</v>
      </c>
      <c r="V2" s="1" t="e">
        <f>NotForSale</f>
        <v>#REF!</v>
      </c>
      <c r="W2" s="1" t="e">
        <f>ItemStatus</f>
        <v>#REF!</v>
      </c>
      <c r="X2" s="1" t="s">
        <v>306</v>
      </c>
      <c r="AC2" s="6">
        <f>Table19[[#This Row],[US MSRP]]</f>
        <v>550</v>
      </c>
      <c r="AH2" s="1" t="e">
        <f>FOB</f>
        <v>#REF!</v>
      </c>
      <c r="AI2" s="1" t="e">
        <f>Freight</f>
        <v>#REF!</v>
      </c>
      <c r="AJ2" s="1" t="e">
        <f>DropShip</f>
        <v>#REF!</v>
      </c>
      <c r="AK2" s="1" t="e">
        <f>EnergyStar</f>
        <v>#REF!</v>
      </c>
      <c r="AL2" s="1" t="s">
        <v>73</v>
      </c>
      <c r="AM2" s="1" t="s">
        <v>222</v>
      </c>
      <c r="AN2" s="11" t="e">
        <f>URL</f>
        <v>#REF!</v>
      </c>
      <c r="AO2" s="1" t="str">
        <f>Table19[[#This Row],[Manufacturer''s Category]]</f>
        <v>Biamp</v>
      </c>
      <c r="AQ2" s="1" t="e">
        <f>InfoComm_Number</f>
        <v>#REF!</v>
      </c>
    </row>
    <row r="3" spans="1:44" ht="42" customHeight="1" x14ac:dyDescent="0.3">
      <c r="A3" s="1" t="e">
        <f t="shared" si="0"/>
        <v>#REF!</v>
      </c>
      <c r="B3" s="5" t="e">
        <f t="shared" si="1"/>
        <v>#REF!</v>
      </c>
      <c r="C3" s="2" t="s">
        <v>3644</v>
      </c>
      <c r="D3" s="7" t="s">
        <v>3254</v>
      </c>
      <c r="E3" s="7" t="s">
        <v>53</v>
      </c>
      <c r="F3" s="8">
        <v>650</v>
      </c>
      <c r="G3" s="1" t="s">
        <v>3253</v>
      </c>
      <c r="I3" s="1" t="s">
        <v>3110</v>
      </c>
      <c r="J3" s="1" t="s">
        <v>3110</v>
      </c>
      <c r="K3" s="4" t="s">
        <v>3110</v>
      </c>
      <c r="L3" s="1" t="s">
        <v>3110</v>
      </c>
      <c r="M3" s="1" t="s">
        <v>3110</v>
      </c>
      <c r="N3" s="1" t="s">
        <v>1</v>
      </c>
      <c r="P3" s="1" t="s">
        <v>3110</v>
      </c>
      <c r="Q3" s="1" t="s">
        <v>3110</v>
      </c>
      <c r="R3" s="1" t="s">
        <v>3254</v>
      </c>
      <c r="S3" s="1" t="s">
        <v>3255</v>
      </c>
      <c r="T3" s="1" t="s">
        <v>3071</v>
      </c>
      <c r="U3" s="1" t="s">
        <v>54</v>
      </c>
      <c r="V3" s="1" t="s">
        <v>73</v>
      </c>
      <c r="W3" s="1" t="s">
        <v>4</v>
      </c>
      <c r="X3" s="1" t="s">
        <v>3256</v>
      </c>
      <c r="Y3" s="1" t="s">
        <v>3110</v>
      </c>
      <c r="Z3" s="1" t="s">
        <v>3110</v>
      </c>
      <c r="AA3" s="1" t="s">
        <v>3110</v>
      </c>
      <c r="AB3" s="1" t="s">
        <v>3110</v>
      </c>
      <c r="AC3" s="6">
        <v>650</v>
      </c>
      <c r="AD3" s="1" t="s">
        <v>3110</v>
      </c>
      <c r="AE3" s="1" t="s">
        <v>3110</v>
      </c>
      <c r="AF3" s="1" t="s">
        <v>3110</v>
      </c>
      <c r="AG3" s="1" t="s">
        <v>3110</v>
      </c>
      <c r="AH3" s="1" t="s">
        <v>5</v>
      </c>
      <c r="AI3" s="1" t="s">
        <v>6</v>
      </c>
      <c r="AJ3" s="1" t="s">
        <v>73</v>
      </c>
      <c r="AK3" s="1" t="s">
        <v>73</v>
      </c>
      <c r="AL3" s="1" t="s">
        <v>73</v>
      </c>
      <c r="AM3" s="1" t="s">
        <v>76</v>
      </c>
      <c r="AN3" s="11" t="s">
        <v>7</v>
      </c>
      <c r="AO3" s="1" t="s">
        <v>3256</v>
      </c>
      <c r="AP3" s="1" t="s">
        <v>3110</v>
      </c>
      <c r="AQ3" s="1">
        <v>4911</v>
      </c>
    </row>
    <row r="4" spans="1:44" ht="42" customHeight="1" x14ac:dyDescent="0.3">
      <c r="A4" s="1" t="e">
        <f t="shared" si="0"/>
        <v>#REF!</v>
      </c>
      <c r="B4" s="5" t="e">
        <f t="shared" si="1"/>
        <v>#REF!</v>
      </c>
      <c r="C4" s="2" t="s">
        <v>3645</v>
      </c>
      <c r="D4" s="7" t="s">
        <v>3257</v>
      </c>
      <c r="E4" s="7" t="s">
        <v>53</v>
      </c>
      <c r="F4" s="8">
        <v>1300</v>
      </c>
      <c r="G4" s="1" t="s">
        <v>3410</v>
      </c>
      <c r="I4" s="1" t="s">
        <v>3110</v>
      </c>
      <c r="J4" s="1" t="s">
        <v>3110</v>
      </c>
      <c r="K4" s="4" t="s">
        <v>3110</v>
      </c>
      <c r="L4" s="1" t="s">
        <v>3110</v>
      </c>
      <c r="M4" s="1" t="s">
        <v>3110</v>
      </c>
      <c r="N4" s="1" t="s">
        <v>1</v>
      </c>
      <c r="P4" s="1" t="s">
        <v>3110</v>
      </c>
      <c r="Q4" s="1" t="s">
        <v>3110</v>
      </c>
      <c r="R4" s="1" t="s">
        <v>3257</v>
      </c>
      <c r="S4" s="1" t="s">
        <v>3258</v>
      </c>
      <c r="T4" s="1" t="s">
        <v>3071</v>
      </c>
      <c r="U4" s="1" t="s">
        <v>54</v>
      </c>
      <c r="V4" s="1" t="s">
        <v>73</v>
      </c>
      <c r="W4" s="1" t="s">
        <v>4</v>
      </c>
      <c r="X4" s="1" t="s">
        <v>3256</v>
      </c>
      <c r="Y4" s="1" t="s">
        <v>3110</v>
      </c>
      <c r="Z4" s="1" t="s">
        <v>3110</v>
      </c>
      <c r="AA4" s="1" t="s">
        <v>3110</v>
      </c>
      <c r="AB4" s="1" t="s">
        <v>3110</v>
      </c>
      <c r="AC4" s="6">
        <v>1300</v>
      </c>
      <c r="AD4" s="1" t="s">
        <v>3110</v>
      </c>
      <c r="AE4" s="1" t="s">
        <v>3110</v>
      </c>
      <c r="AF4" s="1" t="s">
        <v>3110</v>
      </c>
      <c r="AG4" s="1" t="s">
        <v>3110</v>
      </c>
      <c r="AH4" s="1" t="s">
        <v>5</v>
      </c>
      <c r="AI4" s="1" t="s">
        <v>6</v>
      </c>
      <c r="AJ4" s="1" t="s">
        <v>73</v>
      </c>
      <c r="AK4" s="1" t="s">
        <v>73</v>
      </c>
      <c r="AL4" s="1" t="s">
        <v>73</v>
      </c>
      <c r="AM4" s="1" t="s">
        <v>76</v>
      </c>
      <c r="AN4" s="55" t="s">
        <v>7</v>
      </c>
      <c r="AO4" s="1" t="s">
        <v>3256</v>
      </c>
      <c r="AP4" s="1" t="s">
        <v>3110</v>
      </c>
      <c r="AQ4" s="1">
        <v>4911</v>
      </c>
    </row>
    <row r="5" spans="1:44" ht="42" customHeight="1" x14ac:dyDescent="0.3">
      <c r="A5" s="1" t="e">
        <f t="shared" si="0"/>
        <v>#REF!</v>
      </c>
      <c r="B5" s="5" t="e">
        <f t="shared" si="1"/>
        <v>#REF!</v>
      </c>
      <c r="C5" s="2" t="s">
        <v>3648</v>
      </c>
      <c r="D5" s="7" t="s">
        <v>2955</v>
      </c>
      <c r="E5" s="7" t="s">
        <v>53</v>
      </c>
      <c r="F5" s="8">
        <v>140</v>
      </c>
      <c r="G5" s="1" t="s">
        <v>2954</v>
      </c>
      <c r="K5" s="4"/>
      <c r="M5" s="1" t="s">
        <v>54</v>
      </c>
      <c r="N5" s="1" t="s">
        <v>1</v>
      </c>
      <c r="P5" s="1" t="e">
        <f>WeightUOM</f>
        <v>#REF!</v>
      </c>
      <c r="R5" s="1" t="str">
        <f>Table19[[#This Row],[Short Description]]</f>
        <v>CM10TB White</v>
      </c>
      <c r="S5" s="1" t="s">
        <v>2974</v>
      </c>
      <c r="T5" s="1" t="s">
        <v>2975</v>
      </c>
      <c r="U5" s="1" t="s">
        <v>57</v>
      </c>
      <c r="V5" s="1" t="e">
        <f>NotForSale</f>
        <v>#REF!</v>
      </c>
      <c r="W5" s="1" t="e">
        <f>ItemStatus</f>
        <v>#REF!</v>
      </c>
      <c r="X5" s="1" t="s">
        <v>306</v>
      </c>
      <c r="AC5" s="6">
        <f>Table19[[#This Row],[US MSRP]]</f>
        <v>140</v>
      </c>
      <c r="AH5" s="1" t="e">
        <f>FOB</f>
        <v>#REF!</v>
      </c>
      <c r="AI5" s="1" t="e">
        <f>Freight</f>
        <v>#REF!</v>
      </c>
      <c r="AJ5" s="1" t="e">
        <f>DropShip</f>
        <v>#REF!</v>
      </c>
      <c r="AK5" s="1" t="e">
        <f>EnergyStar</f>
        <v>#REF!</v>
      </c>
      <c r="AL5" s="1" t="s">
        <v>73</v>
      </c>
      <c r="AM5" s="1" t="s">
        <v>76</v>
      </c>
      <c r="AN5" s="11" t="e">
        <f>URL</f>
        <v>#REF!</v>
      </c>
      <c r="AO5" s="1" t="str">
        <f>Table19[[#This Row],[Manufacturer''s Category]]</f>
        <v>Biamp</v>
      </c>
      <c r="AQ5" s="1" t="e">
        <f>InfoComm_Number</f>
        <v>#REF!</v>
      </c>
    </row>
    <row r="6" spans="1:44" ht="42" customHeight="1" x14ac:dyDescent="0.3">
      <c r="A6" s="1" t="e">
        <f t="shared" si="0"/>
        <v>#REF!</v>
      </c>
      <c r="B6" s="5" t="e">
        <f t="shared" si="1"/>
        <v>#REF!</v>
      </c>
      <c r="C6" s="2" t="s">
        <v>3659</v>
      </c>
      <c r="D6" s="7" t="s">
        <v>416</v>
      </c>
      <c r="E6" s="7" t="s">
        <v>53</v>
      </c>
      <c r="F6" s="8">
        <v>200</v>
      </c>
      <c r="G6" s="1" t="s">
        <v>415</v>
      </c>
      <c r="K6" s="4"/>
      <c r="M6" s="1" t="s">
        <v>73</v>
      </c>
      <c r="N6" s="1" t="s">
        <v>1</v>
      </c>
      <c r="O6" s="3">
        <v>0.16</v>
      </c>
      <c r="P6" s="1" t="e">
        <f>WeightUOM</f>
        <v>#REF!</v>
      </c>
      <c r="R6" s="1" t="str">
        <f>Table19[[#This Row],[Short Description]]</f>
        <v>D-ALINP</v>
      </c>
      <c r="S6" s="1" t="s">
        <v>417</v>
      </c>
      <c r="T6" s="1" t="s">
        <v>407</v>
      </c>
      <c r="U6" s="1" t="s">
        <v>3</v>
      </c>
      <c r="V6" s="1" t="e">
        <f>NotForSale</f>
        <v>#REF!</v>
      </c>
      <c r="W6" s="1" t="e">
        <f>ItemStatus</f>
        <v>#REF!</v>
      </c>
      <c r="X6" s="1" t="s">
        <v>306</v>
      </c>
      <c r="AC6" s="6">
        <f>Table19[[#This Row],[US MSRP]]</f>
        <v>200</v>
      </c>
      <c r="AH6" s="1" t="e">
        <f>FOB</f>
        <v>#REF!</v>
      </c>
      <c r="AI6" s="1" t="e">
        <f>Freight</f>
        <v>#REF!</v>
      </c>
      <c r="AJ6" s="1" t="e">
        <f>DropShip</f>
        <v>#REF!</v>
      </c>
      <c r="AK6" s="1" t="e">
        <f>EnergyStar</f>
        <v>#REF!</v>
      </c>
      <c r="AL6" s="1" t="s">
        <v>73</v>
      </c>
      <c r="AM6" s="1" t="s">
        <v>76</v>
      </c>
      <c r="AN6" s="11" t="e">
        <f>URL</f>
        <v>#REF!</v>
      </c>
      <c r="AO6" s="1" t="str">
        <f>Table19[[#This Row],[Manufacturer''s Category]]</f>
        <v>Biamp</v>
      </c>
      <c r="AQ6" s="1" t="e">
        <f>InfoComm_Number</f>
        <v>#REF!</v>
      </c>
    </row>
    <row r="7" spans="1:44" ht="42" customHeight="1" x14ac:dyDescent="0.3">
      <c r="A7" s="1" t="e">
        <f t="shared" si="0"/>
        <v>#REF!</v>
      </c>
      <c r="B7" s="5" t="e">
        <f t="shared" si="1"/>
        <v>#REF!</v>
      </c>
      <c r="C7" s="2" t="s">
        <v>3660</v>
      </c>
      <c r="D7" s="7" t="s">
        <v>2957</v>
      </c>
      <c r="E7" s="7" t="s">
        <v>53</v>
      </c>
      <c r="F7" s="8">
        <v>190</v>
      </c>
      <c r="G7" s="1" t="s">
        <v>2956</v>
      </c>
      <c r="K7" s="4"/>
      <c r="M7" s="1" t="s">
        <v>54</v>
      </c>
      <c r="N7" s="1" t="s">
        <v>1</v>
      </c>
      <c r="P7" s="1" t="e">
        <f>WeightUOM</f>
        <v>#REF!</v>
      </c>
      <c r="R7" s="1" t="str">
        <f>Table19[[#This Row],[Short Description]]</f>
        <v>DC220T White</v>
      </c>
      <c r="S7" s="1" t="s">
        <v>2976</v>
      </c>
      <c r="T7" s="1" t="s">
        <v>2975</v>
      </c>
      <c r="U7" s="1" t="s">
        <v>57</v>
      </c>
      <c r="V7" s="1" t="e">
        <f>NotForSale</f>
        <v>#REF!</v>
      </c>
      <c r="W7" s="1" t="e">
        <f>ItemStatus</f>
        <v>#REF!</v>
      </c>
      <c r="X7" s="1" t="s">
        <v>306</v>
      </c>
      <c r="AC7" s="6">
        <f>Table19[[#This Row],[US MSRP]]</f>
        <v>190</v>
      </c>
      <c r="AH7" s="1" t="e">
        <f>FOB</f>
        <v>#REF!</v>
      </c>
      <c r="AI7" s="1" t="e">
        <f>Freight</f>
        <v>#REF!</v>
      </c>
      <c r="AJ7" s="1" t="e">
        <f>DropShip</f>
        <v>#REF!</v>
      </c>
      <c r="AK7" s="1" t="e">
        <f>EnergyStar</f>
        <v>#REF!</v>
      </c>
      <c r="AL7" s="1" t="s">
        <v>73</v>
      </c>
      <c r="AM7" s="1" t="s">
        <v>76</v>
      </c>
      <c r="AN7" s="11" t="e">
        <f>URL</f>
        <v>#REF!</v>
      </c>
      <c r="AO7" s="1" t="str">
        <f>Table19[[#This Row],[Manufacturer''s Category]]</f>
        <v>Biamp</v>
      </c>
      <c r="AQ7" s="1" t="e">
        <f>InfoComm_Number</f>
        <v>#REF!</v>
      </c>
    </row>
    <row r="8" spans="1:44" ht="42" customHeight="1" x14ac:dyDescent="0.3">
      <c r="A8" s="1" t="e">
        <f t="shared" si="0"/>
        <v>#REF!</v>
      </c>
      <c r="B8" s="5" t="e">
        <f t="shared" si="1"/>
        <v>#REF!</v>
      </c>
      <c r="C8" s="2" t="s">
        <v>3661</v>
      </c>
      <c r="D8" s="7" t="s">
        <v>3069</v>
      </c>
      <c r="E8" s="7" t="s">
        <v>53</v>
      </c>
      <c r="F8" s="8">
        <v>190</v>
      </c>
      <c r="G8" s="1" t="s">
        <v>3068</v>
      </c>
      <c r="K8" s="4"/>
      <c r="M8" s="1" t="s">
        <v>54</v>
      </c>
      <c r="N8" s="1" t="s">
        <v>1</v>
      </c>
      <c r="O8" s="3">
        <v>16.399999999999999</v>
      </c>
      <c r="P8" s="1" t="s">
        <v>2</v>
      </c>
      <c r="R8" s="1" t="s">
        <v>3069</v>
      </c>
      <c r="S8" s="1" t="s">
        <v>3070</v>
      </c>
      <c r="T8" s="1" t="s">
        <v>2975</v>
      </c>
      <c r="U8" s="1" t="s">
        <v>54</v>
      </c>
      <c r="V8" s="1" t="s">
        <v>73</v>
      </c>
      <c r="W8" s="1" t="s">
        <v>4</v>
      </c>
      <c r="X8" s="1" t="s">
        <v>3071</v>
      </c>
      <c r="AC8" s="6">
        <v>190</v>
      </c>
      <c r="AH8" s="1" t="s">
        <v>5</v>
      </c>
      <c r="AI8" s="1" t="s">
        <v>6</v>
      </c>
      <c r="AJ8" s="1" t="s">
        <v>73</v>
      </c>
      <c r="AK8" s="1" t="s">
        <v>73</v>
      </c>
      <c r="AL8" s="1" t="s">
        <v>73</v>
      </c>
      <c r="AM8" s="1" t="s">
        <v>76</v>
      </c>
      <c r="AN8" s="11" t="s">
        <v>3020</v>
      </c>
      <c r="AO8" s="1" t="s">
        <v>306</v>
      </c>
      <c r="AQ8" s="1">
        <v>4911</v>
      </c>
    </row>
    <row r="9" spans="1:44" ht="42" customHeight="1" x14ac:dyDescent="0.3">
      <c r="A9" s="1" t="e">
        <f t="shared" si="0"/>
        <v>#REF!</v>
      </c>
      <c r="B9" s="5" t="e">
        <f t="shared" si="1"/>
        <v>#REF!</v>
      </c>
      <c r="C9" s="33" t="s">
        <v>3662</v>
      </c>
      <c r="D9" s="7" t="s">
        <v>419</v>
      </c>
      <c r="E9" s="7" t="s">
        <v>53</v>
      </c>
      <c r="F9" s="8">
        <v>194</v>
      </c>
      <c r="G9" s="1" t="s">
        <v>418</v>
      </c>
      <c r="K9" s="4"/>
      <c r="M9" s="1" t="s">
        <v>73</v>
      </c>
      <c r="N9" s="1" t="s">
        <v>1</v>
      </c>
      <c r="O9" s="3">
        <v>7.0000000000000007E-2</v>
      </c>
      <c r="P9" s="1" t="e">
        <f t="shared" ref="P9:P37" si="2">WeightUOM</f>
        <v>#REF!</v>
      </c>
      <c r="R9" s="1" t="str">
        <f>Table19[[#This Row],[Short Description]]</f>
        <v>D-DIWAC</v>
      </c>
      <c r="S9" s="1" t="s">
        <v>420</v>
      </c>
      <c r="T9" s="1" t="s">
        <v>407</v>
      </c>
      <c r="U9" s="1" t="s">
        <v>3</v>
      </c>
      <c r="V9" s="1" t="e">
        <f t="shared" ref="V9:V37" si="3">NotForSale</f>
        <v>#REF!</v>
      </c>
      <c r="W9" s="1" t="e">
        <f t="shared" ref="W9:W37" si="4">ItemStatus</f>
        <v>#REF!</v>
      </c>
      <c r="X9" s="1" t="s">
        <v>306</v>
      </c>
      <c r="AC9" s="6">
        <f>Table19[[#This Row],[US MSRP]]</f>
        <v>194</v>
      </c>
      <c r="AH9" s="1" t="e">
        <f t="shared" ref="AH9:AH37" si="5">FOB</f>
        <v>#REF!</v>
      </c>
      <c r="AI9" s="1" t="e">
        <f t="shared" ref="AI9:AI37" si="6">Freight</f>
        <v>#REF!</v>
      </c>
      <c r="AJ9" s="1" t="e">
        <f t="shared" ref="AJ9:AJ37" si="7">DropShip</f>
        <v>#REF!</v>
      </c>
      <c r="AK9" s="1" t="e">
        <f t="shared" ref="AK9:AK37" si="8">EnergyStar</f>
        <v>#REF!</v>
      </c>
      <c r="AL9" s="1" t="s">
        <v>73</v>
      </c>
      <c r="AM9" s="1" t="s">
        <v>76</v>
      </c>
      <c r="AN9" s="11" t="e">
        <f t="shared" ref="AN9:AN37" si="9">URL</f>
        <v>#REF!</v>
      </c>
      <c r="AO9" s="1" t="str">
        <f>Table19[[#This Row],[Manufacturer''s Category]]</f>
        <v>Biamp</v>
      </c>
      <c r="AQ9" s="1" t="e">
        <f t="shared" ref="AQ9:AQ37" si="10">InfoComm_Number</f>
        <v>#REF!</v>
      </c>
    </row>
    <row r="10" spans="1:44" ht="42" customHeight="1" x14ac:dyDescent="0.3">
      <c r="A10" s="1" t="e">
        <f t="shared" si="0"/>
        <v>#REF!</v>
      </c>
      <c r="B10" s="5" t="e">
        <f t="shared" si="1"/>
        <v>#REF!</v>
      </c>
      <c r="C10" s="50" t="s">
        <v>3732</v>
      </c>
      <c r="D10" s="7" t="s">
        <v>422</v>
      </c>
      <c r="E10" s="7" t="s">
        <v>53</v>
      </c>
      <c r="F10" s="8">
        <v>80</v>
      </c>
      <c r="G10" s="1" t="s">
        <v>421</v>
      </c>
      <c r="K10" s="4"/>
      <c r="M10" s="1" t="s">
        <v>73</v>
      </c>
      <c r="N10" s="1" t="s">
        <v>1</v>
      </c>
      <c r="O10" s="3">
        <v>0.38</v>
      </c>
      <c r="P10" s="1" t="e">
        <f t="shared" si="2"/>
        <v>#REF!</v>
      </c>
      <c r="R10" s="1" t="str">
        <f>Table19[[#This Row],[Short Description]]</f>
        <v>D-VOL120</v>
      </c>
      <c r="S10" s="1" t="s">
        <v>423</v>
      </c>
      <c r="T10" s="1" t="s">
        <v>407</v>
      </c>
      <c r="U10" s="1" t="s">
        <v>3</v>
      </c>
      <c r="V10" s="1" t="e">
        <f t="shared" si="3"/>
        <v>#REF!</v>
      </c>
      <c r="W10" s="1" t="e">
        <f t="shared" si="4"/>
        <v>#REF!</v>
      </c>
      <c r="X10" s="1" t="s">
        <v>306</v>
      </c>
      <c r="AC10" s="6">
        <f>Table19[[#This Row],[US MSRP]]</f>
        <v>80</v>
      </c>
      <c r="AH10" s="1" t="e">
        <f t="shared" si="5"/>
        <v>#REF!</v>
      </c>
      <c r="AI10" s="1" t="e">
        <f t="shared" si="6"/>
        <v>#REF!</v>
      </c>
      <c r="AJ10" s="1" t="e">
        <f t="shared" si="7"/>
        <v>#REF!</v>
      </c>
      <c r="AK10" s="1" t="e">
        <f t="shared" si="8"/>
        <v>#REF!</v>
      </c>
      <c r="AL10" s="1" t="s">
        <v>73</v>
      </c>
      <c r="AM10" s="1" t="s">
        <v>76</v>
      </c>
      <c r="AN10" s="11" t="e">
        <f t="shared" si="9"/>
        <v>#REF!</v>
      </c>
      <c r="AO10" s="1" t="str">
        <f>Table19[[#This Row],[Manufacturer''s Category]]</f>
        <v>Biamp</v>
      </c>
      <c r="AQ10" s="1" t="e">
        <f t="shared" si="10"/>
        <v>#REF!</v>
      </c>
    </row>
    <row r="11" spans="1:44" ht="42" customHeight="1" x14ac:dyDescent="0.3">
      <c r="A11" s="1" t="e">
        <f t="shared" si="0"/>
        <v>#REF!</v>
      </c>
      <c r="B11" s="5" t="e">
        <f t="shared" si="1"/>
        <v>#REF!</v>
      </c>
      <c r="C11" s="33" t="s">
        <v>3733</v>
      </c>
      <c r="D11" s="7" t="s">
        <v>425</v>
      </c>
      <c r="E11" s="7" t="s">
        <v>53</v>
      </c>
      <c r="F11" s="8">
        <v>64</v>
      </c>
      <c r="G11" s="1" t="s">
        <v>424</v>
      </c>
      <c r="K11" s="4"/>
      <c r="M11" s="1" t="s">
        <v>73</v>
      </c>
      <c r="N11" s="1" t="s">
        <v>1</v>
      </c>
      <c r="O11" s="3">
        <v>0.38</v>
      </c>
      <c r="P11" s="1" t="e">
        <f t="shared" si="2"/>
        <v>#REF!</v>
      </c>
      <c r="R11" s="1" t="str">
        <f>Table19[[#This Row],[Short Description]]</f>
        <v>D-VOL60</v>
      </c>
      <c r="S11" s="1" t="s">
        <v>426</v>
      </c>
      <c r="T11" s="1" t="s">
        <v>407</v>
      </c>
      <c r="U11" s="1" t="s">
        <v>3</v>
      </c>
      <c r="V11" s="1" t="e">
        <f t="shared" si="3"/>
        <v>#REF!</v>
      </c>
      <c r="W11" s="1" t="e">
        <f t="shared" si="4"/>
        <v>#REF!</v>
      </c>
      <c r="X11" s="1" t="s">
        <v>306</v>
      </c>
      <c r="AC11" s="6">
        <f>Table19[[#This Row],[US MSRP]]</f>
        <v>64</v>
      </c>
      <c r="AH11" s="1" t="e">
        <f t="shared" si="5"/>
        <v>#REF!</v>
      </c>
      <c r="AI11" s="1" t="e">
        <f t="shared" si="6"/>
        <v>#REF!</v>
      </c>
      <c r="AJ11" s="1" t="e">
        <f t="shared" si="7"/>
        <v>#REF!</v>
      </c>
      <c r="AK11" s="1" t="e">
        <f t="shared" si="8"/>
        <v>#REF!</v>
      </c>
      <c r="AL11" s="1" t="s">
        <v>73</v>
      </c>
      <c r="AM11" s="1" t="s">
        <v>76</v>
      </c>
      <c r="AN11" s="11" t="e">
        <f t="shared" si="9"/>
        <v>#REF!</v>
      </c>
      <c r="AO11" s="1" t="str">
        <f>Table19[[#This Row],[Manufacturer''s Category]]</f>
        <v>Biamp</v>
      </c>
      <c r="AQ11" s="1" t="e">
        <f t="shared" si="10"/>
        <v>#REF!</v>
      </c>
    </row>
    <row r="12" spans="1:44" ht="42" customHeight="1" x14ac:dyDescent="0.3">
      <c r="A12" s="1" t="e">
        <f t="shared" si="0"/>
        <v>#REF!</v>
      </c>
      <c r="B12" s="5" t="e">
        <f t="shared" si="1"/>
        <v>#REF!</v>
      </c>
      <c r="C12" s="2" t="s">
        <v>3883</v>
      </c>
      <c r="D12" s="7" t="s">
        <v>2967</v>
      </c>
      <c r="E12" s="7" t="s">
        <v>53</v>
      </c>
      <c r="F12" s="8">
        <v>80</v>
      </c>
      <c r="G12" s="1" t="s">
        <v>2966</v>
      </c>
      <c r="K12" s="4"/>
      <c r="N12" s="1" t="s">
        <v>1</v>
      </c>
      <c r="P12" s="1" t="e">
        <f t="shared" si="2"/>
        <v>#REF!</v>
      </c>
      <c r="R12" s="1" t="str">
        <f>Table19[[#This Row],[Short Description]]</f>
        <v>H10-G Grey</v>
      </c>
      <c r="S12" s="1" t="s">
        <v>2981</v>
      </c>
      <c r="T12" s="1" t="s">
        <v>2982</v>
      </c>
      <c r="U12" s="1" t="s">
        <v>57</v>
      </c>
      <c r="V12" s="1" t="e">
        <f t="shared" si="3"/>
        <v>#REF!</v>
      </c>
      <c r="W12" s="1" t="e">
        <f t="shared" si="4"/>
        <v>#REF!</v>
      </c>
      <c r="X12" s="1" t="s">
        <v>306</v>
      </c>
      <c r="AC12" s="6">
        <f>Table19[[#This Row],[US MSRP]]</f>
        <v>80</v>
      </c>
      <c r="AH12" s="1" t="e">
        <f t="shared" si="5"/>
        <v>#REF!</v>
      </c>
      <c r="AI12" s="1" t="e">
        <f t="shared" si="6"/>
        <v>#REF!</v>
      </c>
      <c r="AJ12" s="1" t="e">
        <f t="shared" si="7"/>
        <v>#REF!</v>
      </c>
      <c r="AK12" s="1" t="e">
        <f t="shared" si="8"/>
        <v>#REF!</v>
      </c>
      <c r="AL12" s="1" t="s">
        <v>73</v>
      </c>
      <c r="AM12" s="1" t="s">
        <v>76</v>
      </c>
      <c r="AN12" s="11" t="e">
        <f t="shared" si="9"/>
        <v>#REF!</v>
      </c>
      <c r="AO12" s="1" t="str">
        <f>Table19[[#This Row],[Manufacturer''s Category]]</f>
        <v>Biamp</v>
      </c>
      <c r="AQ12" s="1" t="e">
        <f t="shared" si="10"/>
        <v>#REF!</v>
      </c>
    </row>
    <row r="13" spans="1:44" ht="42" customHeight="1" x14ac:dyDescent="0.3">
      <c r="A13" s="1" t="e">
        <f t="shared" si="0"/>
        <v>#REF!</v>
      </c>
      <c r="B13" s="5" t="e">
        <f t="shared" si="1"/>
        <v>#REF!</v>
      </c>
      <c r="C13" s="2" t="s">
        <v>3884</v>
      </c>
      <c r="D13" s="7" t="s">
        <v>2969</v>
      </c>
      <c r="E13" s="7" t="s">
        <v>53</v>
      </c>
      <c r="F13" s="8">
        <v>100</v>
      </c>
      <c r="G13" s="1" t="s">
        <v>2968</v>
      </c>
      <c r="K13" s="4"/>
      <c r="N13" s="1" t="s">
        <v>1</v>
      </c>
      <c r="P13" s="1" t="e">
        <f t="shared" si="2"/>
        <v>#REF!</v>
      </c>
      <c r="R13" s="1" t="str">
        <f>Table19[[#This Row],[Short Description]]</f>
        <v>H20-G Grey</v>
      </c>
      <c r="S13" s="1" t="s">
        <v>2983</v>
      </c>
      <c r="T13" s="1" t="s">
        <v>2982</v>
      </c>
      <c r="U13" s="1" t="s">
        <v>57</v>
      </c>
      <c r="V13" s="1" t="e">
        <f t="shared" si="3"/>
        <v>#REF!</v>
      </c>
      <c r="W13" s="1" t="e">
        <f t="shared" si="4"/>
        <v>#REF!</v>
      </c>
      <c r="X13" s="1" t="s">
        <v>306</v>
      </c>
      <c r="AC13" s="6">
        <f>Table19[[#This Row],[US MSRP]]</f>
        <v>100</v>
      </c>
      <c r="AH13" s="1" t="e">
        <f t="shared" si="5"/>
        <v>#REF!</v>
      </c>
      <c r="AI13" s="1" t="e">
        <f t="shared" si="6"/>
        <v>#REF!</v>
      </c>
      <c r="AJ13" s="1" t="e">
        <f t="shared" si="7"/>
        <v>#REF!</v>
      </c>
      <c r="AK13" s="1" t="e">
        <f t="shared" si="8"/>
        <v>#REF!</v>
      </c>
      <c r="AL13" s="1" t="s">
        <v>73</v>
      </c>
      <c r="AM13" s="1" t="s">
        <v>76</v>
      </c>
      <c r="AN13" s="11" t="e">
        <f t="shared" si="9"/>
        <v>#REF!</v>
      </c>
      <c r="AO13" s="1" t="str">
        <f>Table19[[#This Row],[Manufacturer''s Category]]</f>
        <v>Biamp</v>
      </c>
      <c r="AQ13" s="1" t="e">
        <f t="shared" si="10"/>
        <v>#REF!</v>
      </c>
    </row>
    <row r="14" spans="1:44" ht="42" customHeight="1" x14ac:dyDescent="0.3">
      <c r="A14" s="1" t="e">
        <f t="shared" si="0"/>
        <v>#REF!</v>
      </c>
      <c r="B14" s="5" t="e">
        <f t="shared" si="1"/>
        <v>#REF!</v>
      </c>
      <c r="C14" s="2" t="s">
        <v>3885</v>
      </c>
      <c r="D14" s="7" t="s">
        <v>2971</v>
      </c>
      <c r="E14" s="7" t="s">
        <v>53</v>
      </c>
      <c r="F14" s="8">
        <v>120</v>
      </c>
      <c r="G14" s="1" t="s">
        <v>2970</v>
      </c>
      <c r="K14" s="4"/>
      <c r="N14" s="1" t="s">
        <v>1</v>
      </c>
      <c r="P14" s="1" t="e">
        <f t="shared" si="2"/>
        <v>#REF!</v>
      </c>
      <c r="R14" s="1" t="str">
        <f>Table19[[#This Row],[Short Description]]</f>
        <v>H30LT-G Grey</v>
      </c>
      <c r="S14" s="1" t="s">
        <v>2984</v>
      </c>
      <c r="T14" s="1" t="s">
        <v>2982</v>
      </c>
      <c r="U14" s="1" t="s">
        <v>57</v>
      </c>
      <c r="V14" s="1" t="e">
        <f t="shared" si="3"/>
        <v>#REF!</v>
      </c>
      <c r="W14" s="1" t="e">
        <f t="shared" si="4"/>
        <v>#REF!</v>
      </c>
      <c r="X14" s="1" t="s">
        <v>306</v>
      </c>
      <c r="AC14" s="6">
        <f>Table19[[#This Row],[US MSRP]]</f>
        <v>120</v>
      </c>
      <c r="AH14" s="1" t="e">
        <f t="shared" si="5"/>
        <v>#REF!</v>
      </c>
      <c r="AI14" s="1" t="e">
        <f t="shared" si="6"/>
        <v>#REF!</v>
      </c>
      <c r="AJ14" s="1" t="e">
        <f t="shared" si="7"/>
        <v>#REF!</v>
      </c>
      <c r="AK14" s="1" t="e">
        <f t="shared" si="8"/>
        <v>#REF!</v>
      </c>
      <c r="AL14" s="1" t="s">
        <v>73</v>
      </c>
      <c r="AM14" s="1" t="s">
        <v>76</v>
      </c>
      <c r="AN14" s="11" t="e">
        <f t="shared" si="9"/>
        <v>#REF!</v>
      </c>
      <c r="AO14" s="1" t="str">
        <f>Table19[[#This Row],[Manufacturer''s Category]]</f>
        <v>Biamp</v>
      </c>
      <c r="AQ14" s="1" t="e">
        <f t="shared" si="10"/>
        <v>#REF!</v>
      </c>
    </row>
    <row r="15" spans="1:44" ht="42" customHeight="1" x14ac:dyDescent="0.3">
      <c r="A15" s="1" t="e">
        <f t="shared" si="0"/>
        <v>#REF!</v>
      </c>
      <c r="B15" s="5" t="e">
        <f t="shared" si="1"/>
        <v>#REF!</v>
      </c>
      <c r="C15" s="33" t="s">
        <v>4191</v>
      </c>
      <c r="D15" s="7" t="s">
        <v>446</v>
      </c>
      <c r="E15" s="7" t="s">
        <v>53</v>
      </c>
      <c r="F15" s="8">
        <v>562</v>
      </c>
      <c r="G15" s="1" t="s">
        <v>445</v>
      </c>
      <c r="K15" s="4" t="s">
        <v>447</v>
      </c>
      <c r="L15" s="1" t="s">
        <v>448</v>
      </c>
      <c r="M15" s="1" t="s">
        <v>54</v>
      </c>
      <c r="N15" s="1" t="s">
        <v>1</v>
      </c>
      <c r="O15" s="3">
        <v>4.9000000000000004</v>
      </c>
      <c r="P15" s="1" t="e">
        <f t="shared" si="2"/>
        <v>#REF!</v>
      </c>
      <c r="R15" s="1" t="str">
        <f>Table19[[#This Row],[Short Description]]</f>
        <v>MA120</v>
      </c>
      <c r="S15" s="1" t="s">
        <v>449</v>
      </c>
      <c r="T15" s="1" t="s">
        <v>450</v>
      </c>
      <c r="U15" s="1" t="s">
        <v>57</v>
      </c>
      <c r="V15" s="1" t="e">
        <f t="shared" si="3"/>
        <v>#REF!</v>
      </c>
      <c r="W15" s="1" t="e">
        <f t="shared" si="4"/>
        <v>#REF!</v>
      </c>
      <c r="X15" s="1" t="s">
        <v>306</v>
      </c>
      <c r="AC15" s="6">
        <f>Table19[[#This Row],[US MSRP]]</f>
        <v>562</v>
      </c>
      <c r="AH15" s="1" t="e">
        <f t="shared" si="5"/>
        <v>#REF!</v>
      </c>
      <c r="AI15" s="1" t="e">
        <f t="shared" si="6"/>
        <v>#REF!</v>
      </c>
      <c r="AJ15" s="1" t="e">
        <f t="shared" si="7"/>
        <v>#REF!</v>
      </c>
      <c r="AK15" s="1" t="e">
        <f t="shared" si="8"/>
        <v>#REF!</v>
      </c>
      <c r="AL15" s="1" t="s">
        <v>73</v>
      </c>
      <c r="AM15" s="1" t="s">
        <v>76</v>
      </c>
      <c r="AN15" s="11" t="e">
        <f t="shared" si="9"/>
        <v>#REF!</v>
      </c>
      <c r="AO15" s="1" t="str">
        <f>Table19[[#This Row],[Manufacturer''s Category]]</f>
        <v>Biamp</v>
      </c>
      <c r="AQ15" s="1" t="e">
        <f t="shared" si="10"/>
        <v>#REF!</v>
      </c>
    </row>
    <row r="16" spans="1:44" ht="42" customHeight="1" x14ac:dyDescent="0.3">
      <c r="A16" s="1" t="e">
        <f t="shared" si="0"/>
        <v>#REF!</v>
      </c>
      <c r="B16" s="5" t="e">
        <f t="shared" si="1"/>
        <v>#REF!</v>
      </c>
      <c r="C16" s="33" t="s">
        <v>4192</v>
      </c>
      <c r="D16" s="7" t="s">
        <v>452</v>
      </c>
      <c r="E16" s="7" t="s">
        <v>53</v>
      </c>
      <c r="F16" s="8">
        <v>904</v>
      </c>
      <c r="G16" s="1" t="s">
        <v>451</v>
      </c>
      <c r="K16" s="4" t="s">
        <v>447</v>
      </c>
      <c r="L16" s="1" t="s">
        <v>448</v>
      </c>
      <c r="M16" s="1" t="s">
        <v>54</v>
      </c>
      <c r="N16" s="1" t="s">
        <v>1</v>
      </c>
      <c r="O16" s="3">
        <v>5.6</v>
      </c>
      <c r="P16" s="1" t="e">
        <f t="shared" si="2"/>
        <v>#REF!</v>
      </c>
      <c r="R16" s="1" t="str">
        <f>Table19[[#This Row],[Short Description]]</f>
        <v>MA240</v>
      </c>
      <c r="S16" s="1" t="s">
        <v>453</v>
      </c>
      <c r="T16" s="1" t="s">
        <v>450</v>
      </c>
      <c r="U16" s="1" t="s">
        <v>57</v>
      </c>
      <c r="V16" s="1" t="e">
        <f t="shared" si="3"/>
        <v>#REF!</v>
      </c>
      <c r="W16" s="1" t="e">
        <f t="shared" si="4"/>
        <v>#REF!</v>
      </c>
      <c r="X16" s="1" t="s">
        <v>306</v>
      </c>
      <c r="AC16" s="6">
        <f>Table19[[#This Row],[US MSRP]]</f>
        <v>904</v>
      </c>
      <c r="AH16" s="1" t="e">
        <f t="shared" si="5"/>
        <v>#REF!</v>
      </c>
      <c r="AI16" s="1" t="e">
        <f t="shared" si="6"/>
        <v>#REF!</v>
      </c>
      <c r="AJ16" s="1" t="e">
        <f t="shared" si="7"/>
        <v>#REF!</v>
      </c>
      <c r="AK16" s="1" t="e">
        <f t="shared" si="8"/>
        <v>#REF!</v>
      </c>
      <c r="AL16" s="1" t="s">
        <v>73</v>
      </c>
      <c r="AM16" s="1" t="s">
        <v>76</v>
      </c>
      <c r="AN16" s="11" t="e">
        <f t="shared" si="9"/>
        <v>#REF!</v>
      </c>
      <c r="AO16" s="1" t="str">
        <f>Table19[[#This Row],[Manufacturer''s Category]]</f>
        <v>Biamp</v>
      </c>
      <c r="AQ16" s="1" t="e">
        <f t="shared" si="10"/>
        <v>#REF!</v>
      </c>
    </row>
    <row r="17" spans="1:43" ht="42" customHeight="1" x14ac:dyDescent="0.3">
      <c r="A17" s="1" t="e">
        <f t="shared" si="0"/>
        <v>#REF!</v>
      </c>
      <c r="B17" s="5" t="e">
        <f t="shared" si="1"/>
        <v>#REF!</v>
      </c>
      <c r="C17" s="33" t="s">
        <v>4193</v>
      </c>
      <c r="D17" s="7" t="s">
        <v>455</v>
      </c>
      <c r="E17" s="7" t="s">
        <v>53</v>
      </c>
      <c r="F17" s="8">
        <v>330</v>
      </c>
      <c r="G17" s="1" t="s">
        <v>454</v>
      </c>
      <c r="K17" s="4" t="s">
        <v>456</v>
      </c>
      <c r="L17" s="1" t="s">
        <v>457</v>
      </c>
      <c r="M17" s="1" t="s">
        <v>54</v>
      </c>
      <c r="N17" s="1" t="s">
        <v>1</v>
      </c>
      <c r="O17" s="3">
        <v>2.85</v>
      </c>
      <c r="P17" s="1" t="e">
        <f t="shared" si="2"/>
        <v>#REF!</v>
      </c>
      <c r="R17" s="1" t="str">
        <f>Table19[[#This Row],[Short Description]]</f>
        <v>MA30</v>
      </c>
      <c r="S17" s="1" t="s">
        <v>458</v>
      </c>
      <c r="T17" s="1" t="s">
        <v>450</v>
      </c>
      <c r="U17" s="1" t="s">
        <v>57</v>
      </c>
      <c r="V17" s="1" t="e">
        <f t="shared" si="3"/>
        <v>#REF!</v>
      </c>
      <c r="W17" s="1" t="e">
        <f t="shared" si="4"/>
        <v>#REF!</v>
      </c>
      <c r="X17" s="1" t="s">
        <v>306</v>
      </c>
      <c r="AC17" s="6">
        <f>Table19[[#This Row],[US MSRP]]</f>
        <v>330</v>
      </c>
      <c r="AH17" s="1" t="e">
        <f t="shared" si="5"/>
        <v>#REF!</v>
      </c>
      <c r="AI17" s="1" t="e">
        <f t="shared" si="6"/>
        <v>#REF!</v>
      </c>
      <c r="AJ17" s="1" t="e">
        <f t="shared" si="7"/>
        <v>#REF!</v>
      </c>
      <c r="AK17" s="1" t="e">
        <f t="shared" si="8"/>
        <v>#REF!</v>
      </c>
      <c r="AL17" s="1" t="s">
        <v>73</v>
      </c>
      <c r="AM17" s="1" t="s">
        <v>76</v>
      </c>
      <c r="AN17" s="11" t="e">
        <f t="shared" si="9"/>
        <v>#REF!</v>
      </c>
      <c r="AO17" s="1" t="str">
        <f>Table19[[#This Row],[Manufacturer''s Category]]</f>
        <v>Biamp</v>
      </c>
      <c r="AQ17" s="1" t="e">
        <f t="shared" si="10"/>
        <v>#REF!</v>
      </c>
    </row>
    <row r="18" spans="1:43" ht="42" customHeight="1" x14ac:dyDescent="0.3">
      <c r="A18" s="1" t="e">
        <f t="shared" si="0"/>
        <v>#REF!</v>
      </c>
      <c r="B18" s="5" t="e">
        <f t="shared" si="1"/>
        <v>#REF!</v>
      </c>
      <c r="C18" s="33" t="s">
        <v>4194</v>
      </c>
      <c r="D18" s="7" t="s">
        <v>460</v>
      </c>
      <c r="E18" s="7" t="s">
        <v>461</v>
      </c>
      <c r="F18" s="8">
        <v>34</v>
      </c>
      <c r="G18" s="1" t="s">
        <v>459</v>
      </c>
      <c r="K18" s="4" t="s">
        <v>462</v>
      </c>
      <c r="L18" s="1" t="s">
        <v>463</v>
      </c>
      <c r="M18" s="1" t="s">
        <v>73</v>
      </c>
      <c r="N18" s="1" t="s">
        <v>1</v>
      </c>
      <c r="O18" s="3">
        <v>0.8</v>
      </c>
      <c r="P18" s="1" t="e">
        <f t="shared" si="2"/>
        <v>#REF!</v>
      </c>
      <c r="R18" s="1" t="str">
        <f>Table19[[#This Row],[Short Description]]</f>
        <v>MA3060-19</v>
      </c>
      <c r="S18" s="1" t="s">
        <v>464</v>
      </c>
      <c r="T18" s="1" t="s">
        <v>412</v>
      </c>
      <c r="U18" s="1" t="s">
        <v>3</v>
      </c>
      <c r="V18" s="1" t="e">
        <f t="shared" si="3"/>
        <v>#REF!</v>
      </c>
      <c r="W18" s="1" t="e">
        <f t="shared" si="4"/>
        <v>#REF!</v>
      </c>
      <c r="X18" s="1" t="s">
        <v>306</v>
      </c>
      <c r="AC18" s="6">
        <f>Table19[[#This Row],[US MSRP]]</f>
        <v>34</v>
      </c>
      <c r="AH18" s="1" t="e">
        <f t="shared" si="5"/>
        <v>#REF!</v>
      </c>
      <c r="AI18" s="1" t="e">
        <f t="shared" si="6"/>
        <v>#REF!</v>
      </c>
      <c r="AJ18" s="1" t="e">
        <f t="shared" si="7"/>
        <v>#REF!</v>
      </c>
      <c r="AK18" s="1" t="e">
        <f t="shared" si="8"/>
        <v>#REF!</v>
      </c>
      <c r="AL18" s="1" t="s">
        <v>73</v>
      </c>
      <c r="AM18" s="1" t="s">
        <v>76</v>
      </c>
      <c r="AN18" s="11" t="e">
        <f t="shared" si="9"/>
        <v>#REF!</v>
      </c>
      <c r="AO18" s="1" t="str">
        <f>Table19[[#This Row],[Manufacturer''s Category]]</f>
        <v>Biamp</v>
      </c>
      <c r="AQ18" s="1" t="e">
        <f t="shared" si="10"/>
        <v>#REF!</v>
      </c>
    </row>
    <row r="19" spans="1:43" ht="42" customHeight="1" x14ac:dyDescent="0.3">
      <c r="A19" s="1" t="e">
        <f t="shared" si="0"/>
        <v>#REF!</v>
      </c>
      <c r="B19" s="5" t="e">
        <f t="shared" si="1"/>
        <v>#REF!</v>
      </c>
      <c r="C19" s="33" t="s">
        <v>4195</v>
      </c>
      <c r="D19" s="12" t="s">
        <v>466</v>
      </c>
      <c r="E19" s="12" t="s">
        <v>53</v>
      </c>
      <c r="F19" s="22">
        <v>442</v>
      </c>
      <c r="G19" s="1" t="s">
        <v>465</v>
      </c>
      <c r="K19" s="4" t="s">
        <v>456</v>
      </c>
      <c r="L19" s="1" t="s">
        <v>457</v>
      </c>
      <c r="M19" s="1" t="s">
        <v>54</v>
      </c>
      <c r="N19" s="1" t="s">
        <v>1</v>
      </c>
      <c r="O19" s="3">
        <v>2.6</v>
      </c>
      <c r="P19" s="1" t="e">
        <f t="shared" si="2"/>
        <v>#REF!</v>
      </c>
      <c r="R19" s="1" t="str">
        <f>Table19[[#This Row],[Short Description]]</f>
        <v>MA60</v>
      </c>
      <c r="S19" s="1" t="s">
        <v>467</v>
      </c>
      <c r="T19" s="1" t="s">
        <v>450</v>
      </c>
      <c r="U19" s="1" t="s">
        <v>57</v>
      </c>
      <c r="V19" s="1" t="e">
        <f t="shared" si="3"/>
        <v>#REF!</v>
      </c>
      <c r="W19" s="1" t="e">
        <f t="shared" si="4"/>
        <v>#REF!</v>
      </c>
      <c r="X19" s="1" t="s">
        <v>306</v>
      </c>
      <c r="AC19" s="6">
        <f>Table19[[#This Row],[US MSRP]]</f>
        <v>442</v>
      </c>
      <c r="AH19" s="1" t="e">
        <f t="shared" si="5"/>
        <v>#REF!</v>
      </c>
      <c r="AI19" s="1" t="e">
        <f t="shared" si="6"/>
        <v>#REF!</v>
      </c>
      <c r="AJ19" s="1" t="e">
        <f t="shared" si="7"/>
        <v>#REF!</v>
      </c>
      <c r="AK19" s="1" t="e">
        <f t="shared" si="8"/>
        <v>#REF!</v>
      </c>
      <c r="AL19" s="1" t="s">
        <v>73</v>
      </c>
      <c r="AM19" s="1" t="s">
        <v>76</v>
      </c>
      <c r="AN19" s="11" t="e">
        <f t="shared" si="9"/>
        <v>#REF!</v>
      </c>
      <c r="AO19" s="1" t="str">
        <f>Table19[[#This Row],[Manufacturer''s Category]]</f>
        <v>Biamp</v>
      </c>
      <c r="AQ19" s="1" t="e">
        <f t="shared" si="10"/>
        <v>#REF!</v>
      </c>
    </row>
    <row r="20" spans="1:43" ht="42" customHeight="1" x14ac:dyDescent="0.3">
      <c r="A20" s="1" t="e">
        <f t="shared" si="0"/>
        <v>#REF!</v>
      </c>
      <c r="B20" s="5" t="e">
        <f t="shared" si="1"/>
        <v>#REF!</v>
      </c>
      <c r="C20" s="33" t="s">
        <v>4222</v>
      </c>
      <c r="D20" s="12" t="s">
        <v>470</v>
      </c>
      <c r="E20" s="12" t="s">
        <v>53</v>
      </c>
      <c r="F20" s="22">
        <v>188</v>
      </c>
      <c r="G20" s="1" t="s">
        <v>469</v>
      </c>
      <c r="K20" s="4"/>
      <c r="M20" s="1" t="s">
        <v>73</v>
      </c>
      <c r="N20" s="1" t="s">
        <v>1</v>
      </c>
      <c r="O20" s="3">
        <v>0.92</v>
      </c>
      <c r="P20" s="1" t="e">
        <f t="shared" si="2"/>
        <v>#REF!</v>
      </c>
      <c r="R20" s="1" t="str">
        <f>Table19[[#This Row],[Short Description]]</f>
        <v>MICPAT-2</v>
      </c>
      <c r="S20" s="1" t="s">
        <v>471</v>
      </c>
      <c r="T20" s="1" t="s">
        <v>468</v>
      </c>
      <c r="U20" s="1" t="s">
        <v>57</v>
      </c>
      <c r="V20" s="1" t="e">
        <f t="shared" si="3"/>
        <v>#REF!</v>
      </c>
      <c r="W20" s="1" t="e">
        <f t="shared" si="4"/>
        <v>#REF!</v>
      </c>
      <c r="X20" s="1" t="s">
        <v>306</v>
      </c>
      <c r="AC20" s="6">
        <f>Table19[[#This Row],[US MSRP]]</f>
        <v>188</v>
      </c>
      <c r="AH20" s="1" t="e">
        <f t="shared" si="5"/>
        <v>#REF!</v>
      </c>
      <c r="AI20" s="1" t="e">
        <f t="shared" si="6"/>
        <v>#REF!</v>
      </c>
      <c r="AJ20" s="1" t="e">
        <f t="shared" si="7"/>
        <v>#REF!</v>
      </c>
      <c r="AK20" s="1" t="e">
        <f t="shared" si="8"/>
        <v>#REF!</v>
      </c>
      <c r="AL20" s="1" t="s">
        <v>73</v>
      </c>
      <c r="AM20" s="1" t="s">
        <v>76</v>
      </c>
      <c r="AN20" s="11" t="e">
        <f t="shared" si="9"/>
        <v>#REF!</v>
      </c>
      <c r="AO20" s="1" t="str">
        <f>Table19[[#This Row],[Manufacturer''s Category]]</f>
        <v>Biamp</v>
      </c>
      <c r="AQ20" s="1" t="e">
        <f t="shared" si="10"/>
        <v>#REF!</v>
      </c>
    </row>
    <row r="21" spans="1:43" ht="42" customHeight="1" x14ac:dyDescent="0.3">
      <c r="A21" s="1" t="e">
        <f t="shared" si="0"/>
        <v>#REF!</v>
      </c>
      <c r="B21" s="5" t="e">
        <f t="shared" si="1"/>
        <v>#REF!</v>
      </c>
      <c r="C21" s="33" t="s">
        <v>4223</v>
      </c>
      <c r="D21" s="7" t="s">
        <v>473</v>
      </c>
      <c r="E21" s="7" t="s">
        <v>53</v>
      </c>
      <c r="F21" s="8">
        <v>132</v>
      </c>
      <c r="G21" s="1" t="s">
        <v>472</v>
      </c>
      <c r="K21" s="4"/>
      <c r="M21" s="1" t="s">
        <v>73</v>
      </c>
      <c r="N21" s="1" t="s">
        <v>1</v>
      </c>
      <c r="O21" s="3">
        <v>0.9</v>
      </c>
      <c r="P21" s="1" t="e">
        <f t="shared" si="2"/>
        <v>#REF!</v>
      </c>
      <c r="R21" s="1" t="str">
        <f>Table19[[#This Row],[Short Description]]</f>
        <v>MICPAT-D</v>
      </c>
      <c r="S21" s="1" t="s">
        <v>474</v>
      </c>
      <c r="T21" s="1" t="s">
        <v>468</v>
      </c>
      <c r="U21" s="1" t="s">
        <v>57</v>
      </c>
      <c r="V21" s="1" t="e">
        <f t="shared" si="3"/>
        <v>#REF!</v>
      </c>
      <c r="W21" s="1" t="e">
        <f t="shared" si="4"/>
        <v>#REF!</v>
      </c>
      <c r="X21" s="1" t="s">
        <v>306</v>
      </c>
      <c r="AC21" s="6">
        <f>Table19[[#This Row],[US MSRP]]</f>
        <v>132</v>
      </c>
      <c r="AH21" s="1" t="e">
        <f t="shared" si="5"/>
        <v>#REF!</v>
      </c>
      <c r="AI21" s="1" t="e">
        <f t="shared" si="6"/>
        <v>#REF!</v>
      </c>
      <c r="AJ21" s="1" t="e">
        <f t="shared" si="7"/>
        <v>#REF!</v>
      </c>
      <c r="AK21" s="1" t="e">
        <f t="shared" si="8"/>
        <v>#REF!</v>
      </c>
      <c r="AL21" s="1" t="s">
        <v>73</v>
      </c>
      <c r="AM21" s="1" t="s">
        <v>76</v>
      </c>
      <c r="AN21" s="11" t="e">
        <f t="shared" si="9"/>
        <v>#REF!</v>
      </c>
      <c r="AO21" s="1" t="str">
        <f>Table19[[#This Row],[Manufacturer''s Category]]</f>
        <v>Biamp</v>
      </c>
      <c r="AQ21" s="1" t="e">
        <f t="shared" si="10"/>
        <v>#REF!</v>
      </c>
    </row>
    <row r="22" spans="1:43" ht="42" customHeight="1" x14ac:dyDescent="0.3">
      <c r="A22" s="1" t="e">
        <f t="shared" si="0"/>
        <v>#REF!</v>
      </c>
      <c r="B22" s="5" t="e">
        <f t="shared" si="1"/>
        <v>#REF!</v>
      </c>
      <c r="C22" s="2" t="s">
        <v>4226</v>
      </c>
      <c r="D22" s="7" t="s">
        <v>2973</v>
      </c>
      <c r="E22" s="7" t="s">
        <v>53</v>
      </c>
      <c r="F22" s="8">
        <v>400</v>
      </c>
      <c r="G22" s="1" t="s">
        <v>2972</v>
      </c>
      <c r="K22" s="4"/>
      <c r="N22" s="1" t="s">
        <v>1</v>
      </c>
      <c r="P22" s="1" t="e">
        <f t="shared" si="2"/>
        <v>#REF!</v>
      </c>
      <c r="R22" s="1" t="str">
        <f>Table19[[#This Row],[Short Description]]</f>
        <v>MPLT62-G Grey</v>
      </c>
      <c r="S22" s="1" t="s">
        <v>2985</v>
      </c>
      <c r="T22" s="1" t="s">
        <v>2982</v>
      </c>
      <c r="U22" s="1" t="s">
        <v>57</v>
      </c>
      <c r="V22" s="1" t="e">
        <f t="shared" si="3"/>
        <v>#REF!</v>
      </c>
      <c r="W22" s="1" t="e">
        <f t="shared" si="4"/>
        <v>#REF!</v>
      </c>
      <c r="X22" s="1" t="s">
        <v>306</v>
      </c>
      <c r="AC22" s="6">
        <f>Table19[[#This Row],[US MSRP]]</f>
        <v>400</v>
      </c>
      <c r="AH22" s="1" t="e">
        <f t="shared" si="5"/>
        <v>#REF!</v>
      </c>
      <c r="AI22" s="1" t="e">
        <f t="shared" si="6"/>
        <v>#REF!</v>
      </c>
      <c r="AJ22" s="1" t="e">
        <f t="shared" si="7"/>
        <v>#REF!</v>
      </c>
      <c r="AK22" s="1" t="e">
        <f t="shared" si="8"/>
        <v>#REF!</v>
      </c>
      <c r="AL22" s="1" t="s">
        <v>73</v>
      </c>
      <c r="AM22" s="1" t="s">
        <v>76</v>
      </c>
      <c r="AN22" s="55" t="e">
        <f t="shared" si="9"/>
        <v>#REF!</v>
      </c>
      <c r="AO22" s="1" t="str">
        <f>Table19[[#This Row],[Manufacturer''s Category]]</f>
        <v>Biamp</v>
      </c>
      <c r="AQ22" s="1" t="e">
        <f t="shared" si="10"/>
        <v>#REF!</v>
      </c>
    </row>
    <row r="23" spans="1:43" ht="42" customHeight="1" x14ac:dyDescent="0.3">
      <c r="A23" s="1" t="e">
        <f t="shared" si="0"/>
        <v>#REF!</v>
      </c>
      <c r="B23" s="5" t="e">
        <f t="shared" si="1"/>
        <v>#REF!</v>
      </c>
      <c r="C23" s="2" t="s">
        <v>4236</v>
      </c>
      <c r="D23" s="7" t="s">
        <v>2961</v>
      </c>
      <c r="E23" s="7" t="s">
        <v>53</v>
      </c>
      <c r="F23" s="8">
        <v>80</v>
      </c>
      <c r="G23" s="1" t="s">
        <v>2960</v>
      </c>
      <c r="K23" s="4"/>
      <c r="N23" s="1" t="s">
        <v>1</v>
      </c>
      <c r="P23" s="1" t="e">
        <f t="shared" si="2"/>
        <v>#REF!</v>
      </c>
      <c r="R23" s="1" t="str">
        <f>Table19[[#This Row],[Short Description]]</f>
        <v>OVO3T-B Black</v>
      </c>
      <c r="S23" s="1" t="s">
        <v>2978</v>
      </c>
      <c r="T23" s="1" t="s">
        <v>2975</v>
      </c>
      <c r="U23" s="1" t="s">
        <v>57</v>
      </c>
      <c r="V23" s="1" t="e">
        <f t="shared" si="3"/>
        <v>#REF!</v>
      </c>
      <c r="W23" s="1" t="e">
        <f t="shared" si="4"/>
        <v>#REF!</v>
      </c>
      <c r="X23" s="1" t="s">
        <v>306</v>
      </c>
      <c r="AC23" s="6">
        <f>Table19[[#This Row],[US MSRP]]</f>
        <v>80</v>
      </c>
      <c r="AH23" s="1" t="e">
        <f t="shared" si="5"/>
        <v>#REF!</v>
      </c>
      <c r="AI23" s="1" t="e">
        <f t="shared" si="6"/>
        <v>#REF!</v>
      </c>
      <c r="AJ23" s="1" t="e">
        <f t="shared" si="7"/>
        <v>#REF!</v>
      </c>
      <c r="AK23" s="1" t="e">
        <f t="shared" si="8"/>
        <v>#REF!</v>
      </c>
      <c r="AL23" s="1" t="s">
        <v>73</v>
      </c>
      <c r="AM23" s="1" t="s">
        <v>76</v>
      </c>
      <c r="AN23" s="11" t="e">
        <f t="shared" si="9"/>
        <v>#REF!</v>
      </c>
      <c r="AO23" s="1" t="str">
        <f>Table19[[#This Row],[Manufacturer''s Category]]</f>
        <v>Biamp</v>
      </c>
      <c r="AQ23" s="1" t="e">
        <f t="shared" si="10"/>
        <v>#REF!</v>
      </c>
    </row>
    <row r="24" spans="1:43" ht="42" customHeight="1" x14ac:dyDescent="0.3">
      <c r="A24" s="1" t="e">
        <f t="shared" si="0"/>
        <v>#REF!</v>
      </c>
      <c r="B24" s="5" t="e">
        <f t="shared" si="1"/>
        <v>#REF!</v>
      </c>
      <c r="C24" s="2" t="s">
        <v>4237</v>
      </c>
      <c r="D24" s="7" t="s">
        <v>2959</v>
      </c>
      <c r="E24" s="7" t="s">
        <v>53</v>
      </c>
      <c r="F24" s="8">
        <v>80</v>
      </c>
      <c r="G24" s="1" t="s">
        <v>2958</v>
      </c>
      <c r="K24" s="4"/>
      <c r="N24" s="1" t="s">
        <v>1</v>
      </c>
      <c r="P24" s="1" t="e">
        <f t="shared" si="2"/>
        <v>#REF!</v>
      </c>
      <c r="R24" s="1" t="str">
        <f>Table19[[#This Row],[Short Description]]</f>
        <v>OVO3T-W White</v>
      </c>
      <c r="S24" s="1" t="s">
        <v>2977</v>
      </c>
      <c r="T24" s="1" t="s">
        <v>2975</v>
      </c>
      <c r="U24" s="1" t="s">
        <v>57</v>
      </c>
      <c r="V24" s="1" t="e">
        <f t="shared" si="3"/>
        <v>#REF!</v>
      </c>
      <c r="W24" s="1" t="e">
        <f t="shared" si="4"/>
        <v>#REF!</v>
      </c>
      <c r="X24" s="1" t="s">
        <v>306</v>
      </c>
      <c r="AC24" s="6">
        <f>Table19[[#This Row],[US MSRP]]</f>
        <v>80</v>
      </c>
      <c r="AH24" s="1" t="e">
        <f t="shared" si="5"/>
        <v>#REF!</v>
      </c>
      <c r="AI24" s="1" t="e">
        <f t="shared" si="6"/>
        <v>#REF!</v>
      </c>
      <c r="AJ24" s="1" t="e">
        <f t="shared" si="7"/>
        <v>#REF!</v>
      </c>
      <c r="AK24" s="1" t="e">
        <f t="shared" si="8"/>
        <v>#REF!</v>
      </c>
      <c r="AL24" s="1" t="s">
        <v>73</v>
      </c>
      <c r="AM24" s="1" t="s">
        <v>76</v>
      </c>
      <c r="AN24" s="11" t="e">
        <f t="shared" si="9"/>
        <v>#REF!</v>
      </c>
      <c r="AO24" s="1" t="str">
        <f>Table19[[#This Row],[Manufacturer''s Category]]</f>
        <v>Biamp</v>
      </c>
      <c r="AQ24" s="1" t="e">
        <f t="shared" si="10"/>
        <v>#REF!</v>
      </c>
    </row>
    <row r="25" spans="1:43" ht="42" customHeight="1" x14ac:dyDescent="0.3">
      <c r="A25" s="1" t="e">
        <f t="shared" si="0"/>
        <v>#REF!</v>
      </c>
      <c r="B25" s="5" t="e">
        <f t="shared" si="1"/>
        <v>#REF!</v>
      </c>
      <c r="C25" s="2" t="s">
        <v>4238</v>
      </c>
      <c r="D25" s="7" t="s">
        <v>2965</v>
      </c>
      <c r="E25" s="7" t="s">
        <v>53</v>
      </c>
      <c r="F25" s="8">
        <v>120</v>
      </c>
      <c r="G25" s="1" t="s">
        <v>2964</v>
      </c>
      <c r="K25" s="4"/>
      <c r="N25" s="1" t="s">
        <v>1</v>
      </c>
      <c r="P25" s="1" t="e">
        <f t="shared" si="2"/>
        <v>#REF!</v>
      </c>
      <c r="R25" s="1" t="str">
        <f>Table19[[#This Row],[Short Description]]</f>
        <v>OVO5T-B Black</v>
      </c>
      <c r="S25" s="1" t="s">
        <v>2980</v>
      </c>
      <c r="T25" s="1" t="s">
        <v>2975</v>
      </c>
      <c r="U25" s="1" t="s">
        <v>57</v>
      </c>
      <c r="V25" s="1" t="e">
        <f t="shared" si="3"/>
        <v>#REF!</v>
      </c>
      <c r="W25" s="1" t="e">
        <f t="shared" si="4"/>
        <v>#REF!</v>
      </c>
      <c r="X25" s="1" t="s">
        <v>306</v>
      </c>
      <c r="AC25" s="6">
        <f>Table19[[#This Row],[US MSRP]]</f>
        <v>120</v>
      </c>
      <c r="AH25" s="1" t="e">
        <f t="shared" si="5"/>
        <v>#REF!</v>
      </c>
      <c r="AI25" s="1" t="e">
        <f t="shared" si="6"/>
        <v>#REF!</v>
      </c>
      <c r="AJ25" s="1" t="e">
        <f t="shared" si="7"/>
        <v>#REF!</v>
      </c>
      <c r="AK25" s="1" t="e">
        <f t="shared" si="8"/>
        <v>#REF!</v>
      </c>
      <c r="AL25" s="1" t="s">
        <v>73</v>
      </c>
      <c r="AM25" s="1" t="s">
        <v>76</v>
      </c>
      <c r="AN25" s="11" t="e">
        <f t="shared" si="9"/>
        <v>#REF!</v>
      </c>
      <c r="AO25" s="1" t="str">
        <f>Table19[[#This Row],[Manufacturer''s Category]]</f>
        <v>Biamp</v>
      </c>
      <c r="AQ25" s="1" t="e">
        <f t="shared" si="10"/>
        <v>#REF!</v>
      </c>
    </row>
    <row r="26" spans="1:43" ht="42" customHeight="1" x14ac:dyDescent="0.3">
      <c r="A26" s="1" t="e">
        <f t="shared" si="0"/>
        <v>#REF!</v>
      </c>
      <c r="B26" s="5" t="e">
        <f t="shared" si="1"/>
        <v>#REF!</v>
      </c>
      <c r="C26" s="2" t="s">
        <v>4239</v>
      </c>
      <c r="D26" s="7" t="s">
        <v>2963</v>
      </c>
      <c r="E26" s="7" t="s">
        <v>53</v>
      </c>
      <c r="F26" s="8">
        <v>120</v>
      </c>
      <c r="G26" s="1" t="s">
        <v>2962</v>
      </c>
      <c r="K26" s="4"/>
      <c r="N26" s="1" t="s">
        <v>1</v>
      </c>
      <c r="P26" s="1" t="e">
        <f t="shared" si="2"/>
        <v>#REF!</v>
      </c>
      <c r="R26" s="1" t="str">
        <f>Table19[[#This Row],[Short Description]]</f>
        <v>OVO5T-W White</v>
      </c>
      <c r="S26" s="1" t="s">
        <v>2979</v>
      </c>
      <c r="T26" s="1" t="s">
        <v>2975</v>
      </c>
      <c r="U26" s="1" t="s">
        <v>57</v>
      </c>
      <c r="V26" s="1" t="e">
        <f t="shared" si="3"/>
        <v>#REF!</v>
      </c>
      <c r="W26" s="1" t="e">
        <f t="shared" si="4"/>
        <v>#REF!</v>
      </c>
      <c r="X26" s="1" t="s">
        <v>306</v>
      </c>
      <c r="AC26" s="6">
        <f>Table19[[#This Row],[US MSRP]]</f>
        <v>120</v>
      </c>
      <c r="AH26" s="1" t="e">
        <f t="shared" si="5"/>
        <v>#REF!</v>
      </c>
      <c r="AI26" s="1" t="e">
        <f t="shared" si="6"/>
        <v>#REF!</v>
      </c>
      <c r="AJ26" s="1" t="e">
        <f t="shared" si="7"/>
        <v>#REF!</v>
      </c>
      <c r="AK26" s="1" t="e">
        <f t="shared" si="8"/>
        <v>#REF!</v>
      </c>
      <c r="AL26" s="1" t="s">
        <v>73</v>
      </c>
      <c r="AM26" s="1" t="s">
        <v>76</v>
      </c>
      <c r="AN26" s="11" t="e">
        <f t="shared" si="9"/>
        <v>#REF!</v>
      </c>
      <c r="AO26" s="1" t="str">
        <f>Table19[[#This Row],[Manufacturer''s Category]]</f>
        <v>Biamp</v>
      </c>
      <c r="AQ26" s="1" t="e">
        <f t="shared" si="10"/>
        <v>#REF!</v>
      </c>
    </row>
    <row r="27" spans="1:43" ht="42" customHeight="1" x14ac:dyDescent="0.3">
      <c r="A27" s="1" t="e">
        <f t="shared" si="0"/>
        <v>#REF!</v>
      </c>
      <c r="B27" s="5" t="e">
        <f t="shared" si="1"/>
        <v>#REF!</v>
      </c>
      <c r="C27" s="2" t="s">
        <v>4284</v>
      </c>
      <c r="D27" s="7" t="s">
        <v>477</v>
      </c>
      <c r="E27" s="7" t="s">
        <v>53</v>
      </c>
      <c r="F27" s="8">
        <v>550</v>
      </c>
      <c r="G27" s="1" t="s">
        <v>476</v>
      </c>
      <c r="K27" s="4"/>
      <c r="N27" s="1" t="s">
        <v>1</v>
      </c>
      <c r="P27" s="1" t="e">
        <f t="shared" si="2"/>
        <v>#REF!</v>
      </c>
      <c r="R27" s="1" t="str">
        <f>Table19[[#This Row],[Short Description]]</f>
        <v>PM4100</v>
      </c>
      <c r="S27" s="1" t="s">
        <v>478</v>
      </c>
      <c r="T27" s="1" t="s">
        <v>479</v>
      </c>
      <c r="U27" s="1" t="s">
        <v>57</v>
      </c>
      <c r="V27" s="1" t="e">
        <f t="shared" si="3"/>
        <v>#REF!</v>
      </c>
      <c r="W27" s="1" t="e">
        <f t="shared" si="4"/>
        <v>#REF!</v>
      </c>
      <c r="X27" s="1" t="s">
        <v>306</v>
      </c>
      <c r="AC27" s="6">
        <f>Table19[[#This Row],[US MSRP]]</f>
        <v>550</v>
      </c>
      <c r="AH27" s="1" t="e">
        <f t="shared" si="5"/>
        <v>#REF!</v>
      </c>
      <c r="AI27" s="1" t="e">
        <f t="shared" si="6"/>
        <v>#REF!</v>
      </c>
      <c r="AJ27" s="1" t="e">
        <f t="shared" si="7"/>
        <v>#REF!</v>
      </c>
      <c r="AK27" s="1" t="e">
        <f t="shared" si="8"/>
        <v>#REF!</v>
      </c>
      <c r="AL27" s="1" t="s">
        <v>73</v>
      </c>
      <c r="AM27" s="1" t="s">
        <v>222</v>
      </c>
      <c r="AN27" s="11" t="e">
        <f t="shared" si="9"/>
        <v>#REF!</v>
      </c>
      <c r="AO27" s="1" t="str">
        <f>Table19[[#This Row],[Manufacturer''s Category]]</f>
        <v>Biamp</v>
      </c>
      <c r="AQ27" s="1" t="e">
        <f t="shared" si="10"/>
        <v>#REF!</v>
      </c>
    </row>
    <row r="28" spans="1:43" ht="42" customHeight="1" x14ac:dyDescent="0.3">
      <c r="A28" s="1" t="e">
        <f t="shared" si="0"/>
        <v>#REF!</v>
      </c>
      <c r="B28" s="5" t="e">
        <f t="shared" si="1"/>
        <v>#REF!</v>
      </c>
      <c r="C28" s="33" t="s">
        <v>4291</v>
      </c>
      <c r="D28" s="7" t="s">
        <v>481</v>
      </c>
      <c r="E28" s="7" t="s">
        <v>53</v>
      </c>
      <c r="F28" s="8">
        <v>552</v>
      </c>
      <c r="G28" s="1" t="s">
        <v>480</v>
      </c>
      <c r="K28" s="4" t="s">
        <v>447</v>
      </c>
      <c r="L28" s="1" t="s">
        <v>448</v>
      </c>
      <c r="M28" s="1" t="s">
        <v>54</v>
      </c>
      <c r="N28" s="1" t="s">
        <v>1</v>
      </c>
      <c r="O28" s="3">
        <v>3.65</v>
      </c>
      <c r="P28" s="1" t="e">
        <f t="shared" si="2"/>
        <v>#REF!</v>
      </c>
      <c r="R28" s="1" t="str">
        <f>Table19[[#This Row],[Short Description]]</f>
        <v>PREZONE1</v>
      </c>
      <c r="S28" s="1" t="s">
        <v>482</v>
      </c>
      <c r="T28" s="1" t="s">
        <v>479</v>
      </c>
      <c r="U28" s="1" t="s">
        <v>57</v>
      </c>
      <c r="V28" s="1" t="e">
        <f t="shared" si="3"/>
        <v>#REF!</v>
      </c>
      <c r="W28" s="1" t="e">
        <f t="shared" si="4"/>
        <v>#REF!</v>
      </c>
      <c r="X28" s="1" t="s">
        <v>306</v>
      </c>
      <c r="AC28" s="6">
        <f>Table19[[#This Row],[US MSRP]]</f>
        <v>552</v>
      </c>
      <c r="AH28" s="1" t="e">
        <f t="shared" si="5"/>
        <v>#REF!</v>
      </c>
      <c r="AI28" s="1" t="e">
        <f t="shared" si="6"/>
        <v>#REF!</v>
      </c>
      <c r="AJ28" s="1" t="e">
        <f t="shared" si="7"/>
        <v>#REF!</v>
      </c>
      <c r="AK28" s="1" t="e">
        <f t="shared" si="8"/>
        <v>#REF!</v>
      </c>
      <c r="AL28" s="1" t="s">
        <v>73</v>
      </c>
      <c r="AM28" s="1" t="s">
        <v>76</v>
      </c>
      <c r="AN28" s="11" t="e">
        <f t="shared" si="9"/>
        <v>#REF!</v>
      </c>
      <c r="AO28" s="1" t="str">
        <f>Table19[[#This Row],[Manufacturer''s Category]]</f>
        <v>Biamp</v>
      </c>
      <c r="AQ28" s="1" t="e">
        <f t="shared" si="10"/>
        <v>#REF!</v>
      </c>
    </row>
    <row r="29" spans="1:43" ht="42" customHeight="1" x14ac:dyDescent="0.3">
      <c r="A29" s="1" t="e">
        <f t="shared" si="0"/>
        <v>#REF!</v>
      </c>
      <c r="B29" s="5" t="e">
        <f t="shared" si="1"/>
        <v>#REF!</v>
      </c>
      <c r="C29" s="33" t="s">
        <v>4292</v>
      </c>
      <c r="D29" s="7" t="s">
        <v>484</v>
      </c>
      <c r="E29" s="7" t="s">
        <v>53</v>
      </c>
      <c r="F29" s="8">
        <v>950</v>
      </c>
      <c r="G29" s="1" t="s">
        <v>483</v>
      </c>
      <c r="K29" s="4">
        <v>32</v>
      </c>
      <c r="L29" s="1" t="s">
        <v>448</v>
      </c>
      <c r="M29" s="1" t="s">
        <v>54</v>
      </c>
      <c r="N29" s="1" t="s">
        <v>1</v>
      </c>
      <c r="O29" s="3">
        <v>3.9</v>
      </c>
      <c r="P29" s="1" t="e">
        <f t="shared" si="2"/>
        <v>#REF!</v>
      </c>
      <c r="R29" s="1" t="str">
        <f>Table19[[#This Row],[Short Description]]</f>
        <v>PREZONE2</v>
      </c>
      <c r="S29" s="1" t="s">
        <v>485</v>
      </c>
      <c r="T29" s="1" t="s">
        <v>479</v>
      </c>
      <c r="U29" s="1" t="s">
        <v>57</v>
      </c>
      <c r="V29" s="1" t="e">
        <f t="shared" si="3"/>
        <v>#REF!</v>
      </c>
      <c r="W29" s="1" t="e">
        <f t="shared" si="4"/>
        <v>#REF!</v>
      </c>
      <c r="X29" s="1" t="s">
        <v>306</v>
      </c>
      <c r="AC29" s="6">
        <f>Table19[[#This Row],[US MSRP]]</f>
        <v>950</v>
      </c>
      <c r="AH29" s="1" t="e">
        <f t="shared" si="5"/>
        <v>#REF!</v>
      </c>
      <c r="AI29" s="1" t="e">
        <f t="shared" si="6"/>
        <v>#REF!</v>
      </c>
      <c r="AJ29" s="1" t="e">
        <f t="shared" si="7"/>
        <v>#REF!</v>
      </c>
      <c r="AK29" s="1" t="e">
        <f t="shared" si="8"/>
        <v>#REF!</v>
      </c>
      <c r="AL29" s="1" t="s">
        <v>73</v>
      </c>
      <c r="AM29" s="1" t="s">
        <v>76</v>
      </c>
      <c r="AN29" s="11" t="e">
        <f t="shared" si="9"/>
        <v>#REF!</v>
      </c>
      <c r="AO29" s="1" t="str">
        <f>Table19[[#This Row],[Manufacturer''s Category]]</f>
        <v>Biamp</v>
      </c>
      <c r="AQ29" s="1" t="e">
        <f t="shared" si="10"/>
        <v>#REF!</v>
      </c>
    </row>
    <row r="30" spans="1:43" ht="42" customHeight="1" x14ac:dyDescent="0.3">
      <c r="A30" s="1" t="e">
        <f t="shared" si="0"/>
        <v>#REF!</v>
      </c>
      <c r="B30" s="5" t="e">
        <f t="shared" si="1"/>
        <v>#REF!</v>
      </c>
      <c r="C30" s="33" t="s">
        <v>4361</v>
      </c>
      <c r="D30" s="7" t="s">
        <v>487</v>
      </c>
      <c r="E30" s="7" t="s">
        <v>53</v>
      </c>
      <c r="F30" s="8">
        <v>616</v>
      </c>
      <c r="G30" s="1" t="s">
        <v>486</v>
      </c>
      <c r="K30" s="4" t="s">
        <v>488</v>
      </c>
      <c r="L30" s="1" t="s">
        <v>489</v>
      </c>
      <c r="M30" s="1" t="s">
        <v>54</v>
      </c>
      <c r="N30" s="1" t="s">
        <v>1</v>
      </c>
      <c r="O30" s="3">
        <v>4.5999999999999996</v>
      </c>
      <c r="P30" s="1" t="e">
        <f t="shared" si="2"/>
        <v>#REF!</v>
      </c>
      <c r="R30" s="1" t="str">
        <f>Table19[[#This Row],[Short Description]]</f>
        <v>REVAMP1120T</v>
      </c>
      <c r="S30" s="1" t="s">
        <v>490</v>
      </c>
      <c r="T30" s="1" t="s">
        <v>411</v>
      </c>
      <c r="U30" s="1" t="s">
        <v>57</v>
      </c>
      <c r="V30" s="1" t="e">
        <f t="shared" si="3"/>
        <v>#REF!</v>
      </c>
      <c r="W30" s="1" t="e">
        <f t="shared" si="4"/>
        <v>#REF!</v>
      </c>
      <c r="X30" s="1" t="s">
        <v>306</v>
      </c>
      <c r="AC30" s="6">
        <f>Table19[[#This Row],[US MSRP]]</f>
        <v>616</v>
      </c>
      <c r="AH30" s="1" t="e">
        <f t="shared" si="5"/>
        <v>#REF!</v>
      </c>
      <c r="AI30" s="1" t="e">
        <f t="shared" si="6"/>
        <v>#REF!</v>
      </c>
      <c r="AJ30" s="1" t="e">
        <f t="shared" si="7"/>
        <v>#REF!</v>
      </c>
      <c r="AK30" s="1" t="e">
        <f t="shared" si="8"/>
        <v>#REF!</v>
      </c>
      <c r="AL30" s="1" t="s">
        <v>73</v>
      </c>
      <c r="AM30" s="1" t="s">
        <v>76</v>
      </c>
      <c r="AN30" s="11" t="e">
        <f t="shared" si="9"/>
        <v>#REF!</v>
      </c>
      <c r="AO30" s="1" t="str">
        <f>Table19[[#This Row],[Manufacturer''s Category]]</f>
        <v>Biamp</v>
      </c>
      <c r="AQ30" s="1" t="e">
        <f t="shared" si="10"/>
        <v>#REF!</v>
      </c>
    </row>
    <row r="31" spans="1:43" ht="42" customHeight="1" x14ac:dyDescent="0.3">
      <c r="A31" s="1" t="e">
        <f t="shared" si="0"/>
        <v>#REF!</v>
      </c>
      <c r="B31" s="5" t="e">
        <f t="shared" si="1"/>
        <v>#REF!</v>
      </c>
      <c r="C31" s="33" t="s">
        <v>4362</v>
      </c>
      <c r="D31" s="7" t="s">
        <v>492</v>
      </c>
      <c r="E31" s="7" t="s">
        <v>53</v>
      </c>
      <c r="F31" s="8">
        <v>616</v>
      </c>
      <c r="G31" s="1" t="s">
        <v>491</v>
      </c>
      <c r="K31" s="4" t="s">
        <v>488</v>
      </c>
      <c r="L31" s="1" t="s">
        <v>489</v>
      </c>
      <c r="M31" s="1" t="s">
        <v>54</v>
      </c>
      <c r="N31" s="1" t="s">
        <v>1</v>
      </c>
      <c r="O31" s="3">
        <v>5.5</v>
      </c>
      <c r="P31" s="1" t="e">
        <f t="shared" si="2"/>
        <v>#REF!</v>
      </c>
      <c r="R31" s="1" t="str">
        <f>Table19[[#This Row],[Short Description]]</f>
        <v>REVAMP2060T</v>
      </c>
      <c r="S31" s="1" t="s">
        <v>493</v>
      </c>
      <c r="T31" s="1" t="s">
        <v>411</v>
      </c>
      <c r="U31" s="1" t="s">
        <v>57</v>
      </c>
      <c r="V31" s="1" t="e">
        <f t="shared" si="3"/>
        <v>#REF!</v>
      </c>
      <c r="W31" s="1" t="e">
        <f t="shared" si="4"/>
        <v>#REF!</v>
      </c>
      <c r="X31" s="1" t="s">
        <v>306</v>
      </c>
      <c r="AC31" s="6">
        <f>Table19[[#This Row],[US MSRP]]</f>
        <v>616</v>
      </c>
      <c r="AH31" s="1" t="e">
        <f t="shared" si="5"/>
        <v>#REF!</v>
      </c>
      <c r="AI31" s="1" t="e">
        <f t="shared" si="6"/>
        <v>#REF!</v>
      </c>
      <c r="AJ31" s="1" t="e">
        <f t="shared" si="7"/>
        <v>#REF!</v>
      </c>
      <c r="AK31" s="1" t="e">
        <f t="shared" si="8"/>
        <v>#REF!</v>
      </c>
      <c r="AL31" s="1" t="s">
        <v>73</v>
      </c>
      <c r="AM31" s="1" t="s">
        <v>76</v>
      </c>
      <c r="AN31" s="11" t="e">
        <f t="shared" si="9"/>
        <v>#REF!</v>
      </c>
      <c r="AO31" s="1" t="str">
        <f>Table19[[#This Row],[Manufacturer''s Category]]</f>
        <v>Biamp</v>
      </c>
      <c r="AQ31" s="1" t="e">
        <f t="shared" si="10"/>
        <v>#REF!</v>
      </c>
    </row>
    <row r="32" spans="1:43" ht="42" customHeight="1" x14ac:dyDescent="0.3">
      <c r="A32" s="1" t="e">
        <f t="shared" si="0"/>
        <v>#REF!</v>
      </c>
      <c r="B32" s="5" t="e">
        <f t="shared" si="1"/>
        <v>#REF!</v>
      </c>
      <c r="C32" s="33" t="s">
        <v>4363</v>
      </c>
      <c r="D32" s="7" t="s">
        <v>495</v>
      </c>
      <c r="E32" s="7" t="s">
        <v>53</v>
      </c>
      <c r="F32" s="8">
        <v>704</v>
      </c>
      <c r="G32" s="1" t="s">
        <v>494</v>
      </c>
      <c r="K32" s="4" t="s">
        <v>488</v>
      </c>
      <c r="L32" s="1" t="s">
        <v>489</v>
      </c>
      <c r="M32" s="1" t="s">
        <v>54</v>
      </c>
      <c r="N32" s="1" t="s">
        <v>1</v>
      </c>
      <c r="O32" s="3">
        <v>6.1</v>
      </c>
      <c r="P32" s="1" t="e">
        <f t="shared" si="2"/>
        <v>#REF!</v>
      </c>
      <c r="R32" s="1" t="str">
        <f>Table19[[#This Row],[Short Description]]</f>
        <v>REVAMP2120T</v>
      </c>
      <c r="S32" s="1" t="s">
        <v>496</v>
      </c>
      <c r="T32" s="1" t="s">
        <v>411</v>
      </c>
      <c r="U32" s="1" t="s">
        <v>57</v>
      </c>
      <c r="V32" s="1" t="e">
        <f t="shared" si="3"/>
        <v>#REF!</v>
      </c>
      <c r="W32" s="1" t="e">
        <f t="shared" si="4"/>
        <v>#REF!</v>
      </c>
      <c r="X32" s="1" t="s">
        <v>306</v>
      </c>
      <c r="AC32" s="6">
        <f>Table19[[#This Row],[US MSRP]]</f>
        <v>704</v>
      </c>
      <c r="AH32" s="1" t="e">
        <f t="shared" si="5"/>
        <v>#REF!</v>
      </c>
      <c r="AI32" s="1" t="e">
        <f t="shared" si="6"/>
        <v>#REF!</v>
      </c>
      <c r="AJ32" s="1" t="e">
        <f t="shared" si="7"/>
        <v>#REF!</v>
      </c>
      <c r="AK32" s="1" t="e">
        <f t="shared" si="8"/>
        <v>#REF!</v>
      </c>
      <c r="AL32" s="1" t="s">
        <v>73</v>
      </c>
      <c r="AM32" s="1" t="s">
        <v>76</v>
      </c>
      <c r="AN32" s="11" t="e">
        <f t="shared" si="9"/>
        <v>#REF!</v>
      </c>
      <c r="AO32" s="1" t="str">
        <f>Table19[[#This Row],[Manufacturer''s Category]]</f>
        <v>Biamp</v>
      </c>
      <c r="AQ32" s="1" t="e">
        <f t="shared" si="10"/>
        <v>#REF!</v>
      </c>
    </row>
    <row r="33" spans="1:43" ht="42" customHeight="1" x14ac:dyDescent="0.3">
      <c r="A33" s="1" t="e">
        <f t="shared" si="0"/>
        <v>#REF!</v>
      </c>
      <c r="B33" s="5" t="e">
        <f t="shared" si="1"/>
        <v>#REF!</v>
      </c>
      <c r="C33" s="33" t="s">
        <v>4364</v>
      </c>
      <c r="D33" s="7" t="s">
        <v>498</v>
      </c>
      <c r="E33" s="7" t="s">
        <v>53</v>
      </c>
      <c r="F33" s="8">
        <v>574</v>
      </c>
      <c r="G33" s="1" t="s">
        <v>497</v>
      </c>
      <c r="K33" s="4" t="s">
        <v>488</v>
      </c>
      <c r="L33" s="1" t="s">
        <v>489</v>
      </c>
      <c r="M33" s="1" t="s">
        <v>54</v>
      </c>
      <c r="N33" s="1" t="s">
        <v>1</v>
      </c>
      <c r="O33" s="3">
        <v>3.2</v>
      </c>
      <c r="P33" s="1" t="e">
        <f t="shared" si="2"/>
        <v>#REF!</v>
      </c>
      <c r="R33" s="1" t="str">
        <f>Table19[[#This Row],[Short Description]]</f>
        <v>REVAMP2150</v>
      </c>
      <c r="S33" s="1" t="s">
        <v>499</v>
      </c>
      <c r="T33" s="1" t="s">
        <v>411</v>
      </c>
      <c r="U33" s="1" t="s">
        <v>57</v>
      </c>
      <c r="V33" s="1" t="e">
        <f t="shared" si="3"/>
        <v>#REF!</v>
      </c>
      <c r="W33" s="1" t="e">
        <f t="shared" si="4"/>
        <v>#REF!</v>
      </c>
      <c r="X33" s="1" t="s">
        <v>306</v>
      </c>
      <c r="AC33" s="6">
        <f>Table19[[#This Row],[US MSRP]]</f>
        <v>574</v>
      </c>
      <c r="AH33" s="1" t="e">
        <f t="shared" si="5"/>
        <v>#REF!</v>
      </c>
      <c r="AI33" s="1" t="e">
        <f t="shared" si="6"/>
        <v>#REF!</v>
      </c>
      <c r="AJ33" s="1" t="e">
        <f t="shared" si="7"/>
        <v>#REF!</v>
      </c>
      <c r="AK33" s="1" t="e">
        <f t="shared" si="8"/>
        <v>#REF!</v>
      </c>
      <c r="AL33" s="1" t="s">
        <v>73</v>
      </c>
      <c r="AM33" s="1" t="s">
        <v>76</v>
      </c>
      <c r="AN33" s="11" t="e">
        <f t="shared" si="9"/>
        <v>#REF!</v>
      </c>
      <c r="AO33" s="1" t="str">
        <f>Table19[[#This Row],[Manufacturer''s Category]]</f>
        <v>Biamp</v>
      </c>
      <c r="AQ33" s="1" t="e">
        <f t="shared" si="10"/>
        <v>#REF!</v>
      </c>
    </row>
    <row r="34" spans="1:43" ht="42" customHeight="1" x14ac:dyDescent="0.3">
      <c r="A34" s="1" t="e">
        <f t="shared" si="0"/>
        <v>#REF!</v>
      </c>
      <c r="B34" s="5" t="e">
        <f t="shared" si="1"/>
        <v>#REF!</v>
      </c>
      <c r="C34" s="33" t="s">
        <v>4365</v>
      </c>
      <c r="D34" s="7" t="s">
        <v>502</v>
      </c>
      <c r="E34" s="7" t="s">
        <v>53</v>
      </c>
      <c r="F34" s="8">
        <v>716</v>
      </c>
      <c r="G34" s="1" t="s">
        <v>501</v>
      </c>
      <c r="K34" s="4" t="s">
        <v>488</v>
      </c>
      <c r="L34" s="1" t="s">
        <v>489</v>
      </c>
      <c r="M34" s="1" t="s">
        <v>54</v>
      </c>
      <c r="N34" s="1" t="s">
        <v>1</v>
      </c>
      <c r="O34" s="3">
        <v>3.5</v>
      </c>
      <c r="P34" s="1" t="e">
        <f t="shared" si="2"/>
        <v>#REF!</v>
      </c>
      <c r="R34" s="1" t="str">
        <f>Table19[[#This Row],[Short Description]]</f>
        <v>REVAMP4100</v>
      </c>
      <c r="S34" s="1" t="s">
        <v>503</v>
      </c>
      <c r="T34" s="1" t="s">
        <v>411</v>
      </c>
      <c r="U34" s="1" t="s">
        <v>57</v>
      </c>
      <c r="V34" s="1" t="e">
        <f t="shared" si="3"/>
        <v>#REF!</v>
      </c>
      <c r="W34" s="1" t="e">
        <f t="shared" si="4"/>
        <v>#REF!</v>
      </c>
      <c r="X34" s="1" t="s">
        <v>306</v>
      </c>
      <c r="AC34" s="6">
        <f>Table19[[#This Row],[US MSRP]]</f>
        <v>716</v>
      </c>
      <c r="AH34" s="1" t="e">
        <f t="shared" si="5"/>
        <v>#REF!</v>
      </c>
      <c r="AI34" s="1" t="e">
        <f t="shared" si="6"/>
        <v>#REF!</v>
      </c>
      <c r="AJ34" s="1" t="e">
        <f t="shared" si="7"/>
        <v>#REF!</v>
      </c>
      <c r="AK34" s="1" t="e">
        <f t="shared" si="8"/>
        <v>#REF!</v>
      </c>
      <c r="AL34" s="1" t="s">
        <v>73</v>
      </c>
      <c r="AM34" s="1" t="s">
        <v>76</v>
      </c>
      <c r="AN34" s="11" t="e">
        <f t="shared" si="9"/>
        <v>#REF!</v>
      </c>
      <c r="AO34" s="1" t="str">
        <f>Table19[[#This Row],[Manufacturer''s Category]]</f>
        <v>Biamp</v>
      </c>
      <c r="AQ34" s="1" t="e">
        <f t="shared" si="10"/>
        <v>#REF!</v>
      </c>
    </row>
    <row r="35" spans="1:43" ht="42" customHeight="1" x14ac:dyDescent="0.3">
      <c r="A35" s="1" t="e">
        <f t="shared" si="0"/>
        <v>#REF!</v>
      </c>
      <c r="B35" s="5" t="e">
        <f t="shared" si="1"/>
        <v>#REF!</v>
      </c>
      <c r="C35" s="33" t="s">
        <v>4366</v>
      </c>
      <c r="D35" s="7" t="s">
        <v>505</v>
      </c>
      <c r="E35" s="7" t="s">
        <v>53</v>
      </c>
      <c r="F35" s="8">
        <v>1432</v>
      </c>
      <c r="G35" s="1" t="s">
        <v>504</v>
      </c>
      <c r="K35" s="4" t="s">
        <v>447</v>
      </c>
      <c r="L35" s="1" t="s">
        <v>500</v>
      </c>
      <c r="M35" s="1" t="s">
        <v>54</v>
      </c>
      <c r="N35" s="1" t="s">
        <v>1</v>
      </c>
      <c r="O35" s="3">
        <v>12.1</v>
      </c>
      <c r="P35" s="1" t="e">
        <f t="shared" si="2"/>
        <v>#REF!</v>
      </c>
      <c r="R35" s="1" t="str">
        <f>Table19[[#This Row],[Short Description]]</f>
        <v>REVAMP4120T</v>
      </c>
      <c r="S35" s="1" t="s">
        <v>506</v>
      </c>
      <c r="T35" s="1" t="s">
        <v>411</v>
      </c>
      <c r="U35" s="1" t="s">
        <v>57</v>
      </c>
      <c r="V35" s="1" t="e">
        <f t="shared" si="3"/>
        <v>#REF!</v>
      </c>
      <c r="W35" s="1" t="e">
        <f t="shared" si="4"/>
        <v>#REF!</v>
      </c>
      <c r="X35" s="1" t="s">
        <v>306</v>
      </c>
      <c r="AC35" s="6">
        <f>Table19[[#This Row],[US MSRP]]</f>
        <v>1432</v>
      </c>
      <c r="AH35" s="1" t="e">
        <f t="shared" si="5"/>
        <v>#REF!</v>
      </c>
      <c r="AI35" s="1" t="e">
        <f t="shared" si="6"/>
        <v>#REF!</v>
      </c>
      <c r="AJ35" s="1" t="e">
        <f t="shared" si="7"/>
        <v>#REF!</v>
      </c>
      <c r="AK35" s="1" t="e">
        <f t="shared" si="8"/>
        <v>#REF!</v>
      </c>
      <c r="AL35" s="1" t="s">
        <v>73</v>
      </c>
      <c r="AM35" s="1" t="s">
        <v>76</v>
      </c>
      <c r="AN35" s="11" t="e">
        <f t="shared" si="9"/>
        <v>#REF!</v>
      </c>
      <c r="AO35" s="1" t="str">
        <f>Table19[[#This Row],[Manufacturer''s Category]]</f>
        <v>Biamp</v>
      </c>
      <c r="AQ35" s="1" t="e">
        <f t="shared" si="10"/>
        <v>#REF!</v>
      </c>
    </row>
    <row r="36" spans="1:43" ht="42" customHeight="1" x14ac:dyDescent="0.3">
      <c r="A36" s="1" t="e">
        <f t="shared" si="0"/>
        <v>#REF!</v>
      </c>
      <c r="B36" s="5" t="e">
        <f t="shared" si="1"/>
        <v>#REF!</v>
      </c>
      <c r="C36" s="33" t="s">
        <v>4367</v>
      </c>
      <c r="D36" s="12" t="s">
        <v>508</v>
      </c>
      <c r="E36" s="12" t="s">
        <v>53</v>
      </c>
      <c r="F36" s="22">
        <v>1816</v>
      </c>
      <c r="G36" s="1" t="s">
        <v>507</v>
      </c>
      <c r="K36" s="4" t="s">
        <v>447</v>
      </c>
      <c r="L36" s="1" t="s">
        <v>500</v>
      </c>
      <c r="M36" s="1" t="s">
        <v>54</v>
      </c>
      <c r="N36" s="1" t="s">
        <v>1</v>
      </c>
      <c r="O36" s="3">
        <v>16.7</v>
      </c>
      <c r="P36" s="1" t="e">
        <f t="shared" si="2"/>
        <v>#REF!</v>
      </c>
      <c r="R36" s="1" t="str">
        <f>Table19[[#This Row],[Short Description]]</f>
        <v>REVAMP4240T</v>
      </c>
      <c r="S36" s="1" t="s">
        <v>509</v>
      </c>
      <c r="T36" s="1" t="s">
        <v>411</v>
      </c>
      <c r="U36" s="1" t="s">
        <v>57</v>
      </c>
      <c r="V36" s="1" t="e">
        <f t="shared" si="3"/>
        <v>#REF!</v>
      </c>
      <c r="W36" s="1" t="e">
        <f t="shared" si="4"/>
        <v>#REF!</v>
      </c>
      <c r="X36" s="1" t="s">
        <v>306</v>
      </c>
      <c r="AC36" s="6">
        <f>Table19[[#This Row],[US MSRP]]</f>
        <v>1816</v>
      </c>
      <c r="AH36" s="1" t="e">
        <f t="shared" si="5"/>
        <v>#REF!</v>
      </c>
      <c r="AI36" s="1" t="e">
        <f t="shared" si="6"/>
        <v>#REF!</v>
      </c>
      <c r="AJ36" s="1" t="e">
        <f t="shared" si="7"/>
        <v>#REF!</v>
      </c>
      <c r="AK36" s="1" t="e">
        <f t="shared" si="8"/>
        <v>#REF!</v>
      </c>
      <c r="AL36" s="1" t="s">
        <v>73</v>
      </c>
      <c r="AM36" s="1" t="s">
        <v>76</v>
      </c>
      <c r="AN36" s="11" t="e">
        <f t="shared" si="9"/>
        <v>#REF!</v>
      </c>
      <c r="AO36" s="1" t="str">
        <f>Table19[[#This Row],[Manufacturer''s Category]]</f>
        <v>Biamp</v>
      </c>
      <c r="AQ36" s="1" t="e">
        <f t="shared" si="10"/>
        <v>#REF!</v>
      </c>
    </row>
    <row r="37" spans="1:43" ht="42" customHeight="1" x14ac:dyDescent="0.3">
      <c r="A37" s="1" t="e">
        <f t="shared" si="0"/>
        <v>#REF!</v>
      </c>
      <c r="B37" s="5" t="e">
        <f t="shared" si="1"/>
        <v>#REF!</v>
      </c>
      <c r="C37" s="33" t="s">
        <v>4368</v>
      </c>
      <c r="D37" s="7" t="s">
        <v>511</v>
      </c>
      <c r="E37" s="7" t="s">
        <v>53</v>
      </c>
      <c r="F37" s="8">
        <v>1596</v>
      </c>
      <c r="G37" s="1" t="s">
        <v>510</v>
      </c>
      <c r="K37" s="4" t="s">
        <v>447</v>
      </c>
      <c r="L37" s="1" t="s">
        <v>500</v>
      </c>
      <c r="M37" s="1" t="s">
        <v>54</v>
      </c>
      <c r="N37" s="1" t="s">
        <v>1</v>
      </c>
      <c r="O37" s="3">
        <v>7</v>
      </c>
      <c r="P37" s="1" t="e">
        <f t="shared" si="2"/>
        <v>#REF!</v>
      </c>
      <c r="R37" s="1" t="str">
        <f>Table19[[#This Row],[Short Description]]</f>
        <v>REVAMP8250</v>
      </c>
      <c r="S37" s="1" t="s">
        <v>512</v>
      </c>
      <c r="T37" s="1" t="s">
        <v>411</v>
      </c>
      <c r="U37" s="1" t="s">
        <v>57</v>
      </c>
      <c r="V37" s="1" t="e">
        <f t="shared" si="3"/>
        <v>#REF!</v>
      </c>
      <c r="W37" s="1" t="e">
        <f t="shared" si="4"/>
        <v>#REF!</v>
      </c>
      <c r="X37" s="1" t="s">
        <v>306</v>
      </c>
      <c r="AC37" s="6">
        <f>Table19[[#This Row],[US MSRP]]</f>
        <v>1596</v>
      </c>
      <c r="AH37" s="1" t="e">
        <f t="shared" si="5"/>
        <v>#REF!</v>
      </c>
      <c r="AI37" s="1" t="e">
        <f t="shared" si="6"/>
        <v>#REF!</v>
      </c>
      <c r="AJ37" s="1" t="e">
        <f t="shared" si="7"/>
        <v>#REF!</v>
      </c>
      <c r="AK37" s="1" t="e">
        <f t="shared" si="8"/>
        <v>#REF!</v>
      </c>
      <c r="AL37" s="1" t="s">
        <v>73</v>
      </c>
      <c r="AM37" s="1" t="s">
        <v>76</v>
      </c>
      <c r="AN37" s="11" t="e">
        <f t="shared" si="9"/>
        <v>#REF!</v>
      </c>
      <c r="AO37" s="1" t="str">
        <f>Table19[[#This Row],[Manufacturer''s Category]]</f>
        <v>Biamp</v>
      </c>
      <c r="AQ37" s="1" t="e">
        <f t="shared" si="10"/>
        <v>#REF!</v>
      </c>
    </row>
    <row r="38" spans="1:43" ht="42" customHeight="1" x14ac:dyDescent="0.3">
      <c r="A38" s="1" t="e">
        <f t="shared" si="0"/>
        <v>#REF!</v>
      </c>
      <c r="B38" s="5" t="e">
        <f t="shared" si="1"/>
        <v>#REF!</v>
      </c>
      <c r="C38" s="2" t="s">
        <v>4397</v>
      </c>
      <c r="D38" s="7" t="s">
        <v>3035</v>
      </c>
      <c r="E38" s="7" t="s">
        <v>53</v>
      </c>
      <c r="F38" s="8">
        <v>80</v>
      </c>
      <c r="G38" s="1" t="s">
        <v>3034</v>
      </c>
      <c r="K38" s="4"/>
      <c r="M38" s="1" t="s">
        <v>73</v>
      </c>
      <c r="N38" s="1" t="s">
        <v>1</v>
      </c>
      <c r="R38" s="1" t="s">
        <v>3035</v>
      </c>
      <c r="S38" s="1" t="s">
        <v>3036</v>
      </c>
      <c r="T38" s="1" t="s">
        <v>3029</v>
      </c>
      <c r="U38" s="1" t="s">
        <v>73</v>
      </c>
      <c r="V38" s="1" t="s">
        <v>73</v>
      </c>
      <c r="W38" s="1" t="s">
        <v>4</v>
      </c>
      <c r="X38" s="1" t="s">
        <v>3030</v>
      </c>
      <c r="AC38" s="6">
        <v>80</v>
      </c>
      <c r="AH38" s="1" t="s">
        <v>5</v>
      </c>
      <c r="AI38" s="1" t="s">
        <v>6</v>
      </c>
      <c r="AJ38" s="1" t="s">
        <v>73</v>
      </c>
      <c r="AK38" s="1" t="s">
        <v>73</v>
      </c>
      <c r="AL38" s="1" t="s">
        <v>73</v>
      </c>
      <c r="AM38" s="1" t="s">
        <v>76</v>
      </c>
      <c r="AN38" s="11" t="s">
        <v>3020</v>
      </c>
      <c r="AO38" s="1" t="s">
        <v>306</v>
      </c>
      <c r="AQ38" s="1">
        <v>4911</v>
      </c>
    </row>
    <row r="39" spans="1:43" ht="42" customHeight="1" x14ac:dyDescent="0.3">
      <c r="A39" s="1" t="s">
        <v>0</v>
      </c>
      <c r="B39" s="5" t="e">
        <f t="shared" si="1"/>
        <v>#REF!</v>
      </c>
      <c r="C39" s="2" t="s">
        <v>4398</v>
      </c>
      <c r="D39" s="7" t="s">
        <v>3027</v>
      </c>
      <c r="E39" s="7" t="s">
        <v>53</v>
      </c>
      <c r="F39" s="8">
        <v>60</v>
      </c>
      <c r="G39" s="1" t="s">
        <v>3026</v>
      </c>
      <c r="K39" s="4"/>
      <c r="M39" s="1" t="s">
        <v>73</v>
      </c>
      <c r="N39" s="1" t="s">
        <v>1</v>
      </c>
      <c r="R39" s="1" t="s">
        <v>3027</v>
      </c>
      <c r="S39" s="1" t="s">
        <v>3028</v>
      </c>
      <c r="T39" s="1" t="s">
        <v>3029</v>
      </c>
      <c r="U39" s="1" t="s">
        <v>73</v>
      </c>
      <c r="V39" s="1" t="s">
        <v>73</v>
      </c>
      <c r="W39" s="1" t="s">
        <v>4</v>
      </c>
      <c r="X39" s="1" t="s">
        <v>3030</v>
      </c>
      <c r="AC39" s="6">
        <v>60</v>
      </c>
      <c r="AH39" s="1" t="s">
        <v>5</v>
      </c>
      <c r="AI39" s="1" t="s">
        <v>6</v>
      </c>
      <c r="AJ39" s="1" t="s">
        <v>73</v>
      </c>
      <c r="AK39" s="1" t="s">
        <v>73</v>
      </c>
      <c r="AL39" s="1" t="s">
        <v>73</v>
      </c>
      <c r="AM39" s="1" t="s">
        <v>76</v>
      </c>
      <c r="AN39" s="55" t="s">
        <v>3020</v>
      </c>
      <c r="AO39" s="1" t="s">
        <v>306</v>
      </c>
      <c r="AQ39" s="1">
        <v>4911</v>
      </c>
    </row>
    <row r="40" spans="1:43" ht="42" customHeight="1" x14ac:dyDescent="0.3">
      <c r="A40" s="1" t="e">
        <f>Company</f>
        <v>#REF!</v>
      </c>
      <c r="B40" s="5" t="e">
        <f t="shared" si="1"/>
        <v>#REF!</v>
      </c>
      <c r="C40" s="2" t="s">
        <v>4399</v>
      </c>
      <c r="D40" s="7" t="s">
        <v>3032</v>
      </c>
      <c r="E40" s="7" t="s">
        <v>53</v>
      </c>
      <c r="F40" s="8">
        <v>140</v>
      </c>
      <c r="G40" s="1" t="s">
        <v>3031</v>
      </c>
      <c r="K40" s="4"/>
      <c r="M40" s="1" t="s">
        <v>73</v>
      </c>
      <c r="N40" s="1" t="s">
        <v>1</v>
      </c>
      <c r="R40" s="1" t="s">
        <v>3032</v>
      </c>
      <c r="S40" s="1" t="s">
        <v>3033</v>
      </c>
      <c r="T40" s="1" t="s">
        <v>3029</v>
      </c>
      <c r="U40" s="1" t="s">
        <v>73</v>
      </c>
      <c r="V40" s="1" t="s">
        <v>73</v>
      </c>
      <c r="W40" s="1" t="s">
        <v>4</v>
      </c>
      <c r="X40" s="1" t="s">
        <v>3030</v>
      </c>
      <c r="AC40" s="6">
        <v>140</v>
      </c>
      <c r="AH40" s="1" t="s">
        <v>5</v>
      </c>
      <c r="AI40" s="1" t="s">
        <v>6</v>
      </c>
      <c r="AJ40" s="1" t="s">
        <v>73</v>
      </c>
      <c r="AK40" s="1" t="s">
        <v>73</v>
      </c>
      <c r="AL40" s="1" t="s">
        <v>73</v>
      </c>
      <c r="AM40" s="1" t="s">
        <v>76</v>
      </c>
      <c r="AN40" s="11" t="s">
        <v>3020</v>
      </c>
      <c r="AO40" s="1" t="s">
        <v>306</v>
      </c>
      <c r="AQ40" s="1">
        <v>4911</v>
      </c>
    </row>
    <row r="41" spans="1:43" ht="42" customHeight="1" x14ac:dyDescent="0.3">
      <c r="A41" s="1" t="e">
        <f>Company</f>
        <v>#REF!</v>
      </c>
      <c r="B41" s="5" t="e">
        <f t="shared" si="1"/>
        <v>#REF!</v>
      </c>
      <c r="C41" s="2" t="s">
        <v>4407</v>
      </c>
      <c r="D41" s="12" t="s">
        <v>3038</v>
      </c>
      <c r="E41" s="12" t="s">
        <v>53</v>
      </c>
      <c r="F41" s="22">
        <v>80</v>
      </c>
      <c r="G41" s="1" t="s">
        <v>3037</v>
      </c>
      <c r="K41" s="4"/>
      <c r="M41" s="1" t="s">
        <v>73</v>
      </c>
      <c r="N41" s="1" t="s">
        <v>1</v>
      </c>
      <c r="R41" s="1" t="s">
        <v>3038</v>
      </c>
      <c r="S41" s="1" t="s">
        <v>3039</v>
      </c>
      <c r="T41" s="1" t="s">
        <v>3029</v>
      </c>
      <c r="U41" s="1" t="s">
        <v>73</v>
      </c>
      <c r="V41" s="1" t="s">
        <v>73</v>
      </c>
      <c r="W41" s="1" t="s">
        <v>4</v>
      </c>
      <c r="X41" s="1" t="s">
        <v>3030</v>
      </c>
      <c r="AC41" s="6">
        <v>80</v>
      </c>
      <c r="AH41" s="1" t="s">
        <v>5</v>
      </c>
      <c r="AI41" s="1" t="s">
        <v>6</v>
      </c>
      <c r="AJ41" s="1" t="s">
        <v>73</v>
      </c>
      <c r="AK41" s="1" t="s">
        <v>73</v>
      </c>
      <c r="AL41" s="1" t="s">
        <v>73</v>
      </c>
      <c r="AM41" s="1" t="s">
        <v>76</v>
      </c>
      <c r="AN41" s="11" t="s">
        <v>3020</v>
      </c>
      <c r="AO41" s="1" t="s">
        <v>306</v>
      </c>
      <c r="AQ41" s="1">
        <v>4911</v>
      </c>
    </row>
    <row r="42" spans="1:43" ht="42" customHeight="1" x14ac:dyDescent="0.3">
      <c r="A42" s="1" t="s">
        <v>0</v>
      </c>
      <c r="B42" s="5" t="e">
        <f t="shared" si="1"/>
        <v>#REF!</v>
      </c>
      <c r="C42" s="2" t="s">
        <v>4479</v>
      </c>
      <c r="D42" s="7" t="s">
        <v>3416</v>
      </c>
      <c r="E42" s="7" t="s">
        <v>53</v>
      </c>
      <c r="F42" s="8">
        <v>7000</v>
      </c>
      <c r="G42" s="1" t="s">
        <v>3415</v>
      </c>
      <c r="I42" s="1" t="s">
        <v>3110</v>
      </c>
      <c r="J42" s="1" t="s">
        <v>3110</v>
      </c>
      <c r="K42" s="4" t="s">
        <v>3110</v>
      </c>
      <c r="L42" s="1" t="s">
        <v>3110</v>
      </c>
      <c r="M42" s="1" t="s">
        <v>3110</v>
      </c>
      <c r="N42" s="1" t="s">
        <v>1</v>
      </c>
      <c r="O42" s="3" t="s">
        <v>3110</v>
      </c>
      <c r="P42" s="1" t="s">
        <v>2</v>
      </c>
      <c r="Q42" s="1" t="s">
        <v>3110</v>
      </c>
      <c r="R42" s="1" t="s">
        <v>3416</v>
      </c>
      <c r="S42" s="1" t="s">
        <v>3417</v>
      </c>
      <c r="T42" s="1" t="s">
        <v>2990</v>
      </c>
      <c r="U42" s="1" t="s">
        <v>54</v>
      </c>
      <c r="V42" s="1" t="s">
        <v>73</v>
      </c>
      <c r="W42" s="1" t="s">
        <v>4</v>
      </c>
      <c r="X42" s="1" t="s">
        <v>306</v>
      </c>
      <c r="Y42" s="1" t="s">
        <v>3110</v>
      </c>
      <c r="Z42" s="1" t="s">
        <v>3110</v>
      </c>
      <c r="AA42" s="1" t="s">
        <v>3110</v>
      </c>
      <c r="AB42" s="1" t="s">
        <v>3110</v>
      </c>
      <c r="AC42" s="6">
        <v>7000</v>
      </c>
      <c r="AD42" s="1" t="s">
        <v>3110</v>
      </c>
      <c r="AE42" s="1" t="s">
        <v>3110</v>
      </c>
      <c r="AF42" s="1" t="s">
        <v>3110</v>
      </c>
      <c r="AG42" s="1" t="s">
        <v>3110</v>
      </c>
      <c r="AH42" s="1" t="s">
        <v>5</v>
      </c>
      <c r="AI42" s="1" t="s">
        <v>6</v>
      </c>
      <c r="AJ42" s="1" t="s">
        <v>73</v>
      </c>
      <c r="AK42" s="1" t="s">
        <v>73</v>
      </c>
      <c r="AL42" s="1" t="s">
        <v>73</v>
      </c>
      <c r="AM42" s="1" t="s">
        <v>3110</v>
      </c>
      <c r="AN42" s="55" t="s">
        <v>7</v>
      </c>
      <c r="AO42" s="1" t="s">
        <v>306</v>
      </c>
      <c r="AP42" s="1" t="s">
        <v>3110</v>
      </c>
      <c r="AQ42" s="1">
        <v>4911</v>
      </c>
    </row>
    <row r="43" spans="1:43" ht="42" customHeight="1" x14ac:dyDescent="0.3">
      <c r="A43" s="1" t="s">
        <v>0</v>
      </c>
      <c r="B43" s="5" t="e">
        <f t="shared" si="1"/>
        <v>#REF!</v>
      </c>
      <c r="C43" s="2" t="s">
        <v>4480</v>
      </c>
      <c r="D43" s="12" t="s">
        <v>3419</v>
      </c>
      <c r="E43" s="12" t="s">
        <v>53</v>
      </c>
      <c r="F43" s="22">
        <v>7400</v>
      </c>
      <c r="G43" s="1" t="s">
        <v>3418</v>
      </c>
      <c r="I43" s="1" t="s">
        <v>3110</v>
      </c>
      <c r="J43" s="1" t="s">
        <v>3110</v>
      </c>
      <c r="K43" s="4" t="s">
        <v>3110</v>
      </c>
      <c r="L43" s="1" t="s">
        <v>3110</v>
      </c>
      <c r="M43" s="1" t="s">
        <v>3110</v>
      </c>
      <c r="N43" s="1" t="s">
        <v>1</v>
      </c>
      <c r="O43" s="3" t="s">
        <v>3110</v>
      </c>
      <c r="P43" s="1" t="s">
        <v>2</v>
      </c>
      <c r="Q43" s="1" t="s">
        <v>3110</v>
      </c>
      <c r="R43" s="1" t="s">
        <v>3419</v>
      </c>
      <c r="S43" s="1" t="s">
        <v>3420</v>
      </c>
      <c r="T43" s="1" t="s">
        <v>2990</v>
      </c>
      <c r="U43" s="1" t="s">
        <v>54</v>
      </c>
      <c r="V43" s="1" t="s">
        <v>73</v>
      </c>
      <c r="W43" s="1" t="s">
        <v>4</v>
      </c>
      <c r="X43" s="1" t="s">
        <v>306</v>
      </c>
      <c r="Y43" s="1" t="s">
        <v>3110</v>
      </c>
      <c r="Z43" s="1" t="s">
        <v>3110</v>
      </c>
      <c r="AA43" s="1" t="s">
        <v>3110</v>
      </c>
      <c r="AB43" s="1" t="s">
        <v>3110</v>
      </c>
      <c r="AC43" s="6">
        <v>7400</v>
      </c>
      <c r="AD43" s="1" t="s">
        <v>3110</v>
      </c>
      <c r="AE43" s="1" t="s">
        <v>3110</v>
      </c>
      <c r="AF43" s="1" t="s">
        <v>3110</v>
      </c>
      <c r="AG43" s="1" t="s">
        <v>3110</v>
      </c>
      <c r="AH43" s="1" t="s">
        <v>5</v>
      </c>
      <c r="AI43" s="1" t="s">
        <v>6</v>
      </c>
      <c r="AJ43" s="1" t="s">
        <v>73</v>
      </c>
      <c r="AK43" s="1" t="s">
        <v>73</v>
      </c>
      <c r="AL43" s="1" t="s">
        <v>73</v>
      </c>
      <c r="AM43" s="1" t="s">
        <v>3110</v>
      </c>
      <c r="AN43" s="55" t="s">
        <v>7</v>
      </c>
      <c r="AO43" s="1" t="s">
        <v>306</v>
      </c>
      <c r="AP43" s="1" t="s">
        <v>3110</v>
      </c>
      <c r="AQ43" s="1">
        <v>4911</v>
      </c>
    </row>
  </sheetData>
  <phoneticPr fontId="14" type="noConversion"/>
  <conditionalFormatting sqref="C9:C10">
    <cfRule type="duplicateValues" dxfId="39" priority="2"/>
  </conditionalFormatting>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5A33-BAE6-466B-BDB7-FC3E1FF96191}">
  <sheetPr codeName="Sheet7"/>
  <dimension ref="A1:AR450"/>
  <sheetViews>
    <sheetView workbookViewId="0">
      <pane xSplit="4" ySplit="1" topLeftCell="E440" activePane="bottomRight" state="frozen"/>
      <selection pane="topRight" activeCell="E1" sqref="E1"/>
      <selection pane="bottomLeft" activeCell="A2" sqref="A2"/>
      <selection pane="bottomRight" activeCell="N2" sqref="N2:N450"/>
    </sheetView>
  </sheetViews>
  <sheetFormatPr defaultColWidth="8.88671875" defaultRowHeight="13.8" x14ac:dyDescent="0.3"/>
  <cols>
    <col min="1" max="1" width="17.5546875" style="1" customWidth="1"/>
    <col min="2" max="2" width="19.5546875" style="1" customWidth="1"/>
    <col min="3" max="3" width="15.5546875" style="2" customWidth="1"/>
    <col min="4" max="4" width="29.5546875" style="1" customWidth="1"/>
    <col min="5" max="5" width="11.109375" style="1" customWidth="1"/>
    <col min="6" max="6" width="14" style="49" customWidth="1"/>
    <col min="7" max="7" width="15.6640625" style="1" customWidth="1"/>
    <col min="8" max="14" width="11.33203125" style="1" customWidth="1"/>
    <col min="15" max="15" width="14" style="3" customWidth="1"/>
    <col min="16" max="16" width="14.109375" style="1" customWidth="1"/>
    <col min="17" max="17" width="11.44140625" style="1" customWidth="1"/>
    <col min="18" max="18" width="26.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23.4414062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56.5546875" style="1" customWidth="1"/>
    <col min="45" max="16384" width="8.88671875" style="1"/>
  </cols>
  <sheetData>
    <row r="1" spans="1:44" s="17" customFormat="1" ht="31.2" x14ac:dyDescent="0.3">
      <c r="A1" s="17" t="s">
        <v>8</v>
      </c>
      <c r="B1" s="17" t="s">
        <v>9</v>
      </c>
      <c r="C1" s="18" t="s">
        <v>10</v>
      </c>
      <c r="D1" s="17" t="s">
        <v>11</v>
      </c>
      <c r="E1" s="17" t="s">
        <v>12</v>
      </c>
      <c r="F1" s="16"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65" si="0">Company</f>
        <v>#REF!</v>
      </c>
      <c r="B2" s="5" t="e">
        <f t="shared" ref="B2:B65" si="1">Effectivity_Date</f>
        <v>#REF!</v>
      </c>
      <c r="C2" s="33" t="s">
        <v>3558</v>
      </c>
      <c r="D2" s="1" t="s">
        <v>522</v>
      </c>
      <c r="E2" s="7" t="s">
        <v>53</v>
      </c>
      <c r="F2" s="31">
        <v>194</v>
      </c>
      <c r="G2" s="1" t="s">
        <v>521</v>
      </c>
      <c r="M2" s="1" t="s">
        <v>73</v>
      </c>
      <c r="N2" s="1" t="s">
        <v>1</v>
      </c>
      <c r="O2" s="23">
        <v>1.814368</v>
      </c>
      <c r="P2" s="1" t="e">
        <f t="shared" ref="P2:P65" si="2">WeightUOM</f>
        <v>#REF!</v>
      </c>
      <c r="R2" s="7" t="str">
        <f>Table110[[#This Row],[Short Description]]</f>
        <v>AFC200</v>
      </c>
      <c r="S2" s="7" t="s">
        <v>523</v>
      </c>
      <c r="T2" s="1" t="s">
        <v>515</v>
      </c>
      <c r="U2" s="1" t="s">
        <v>3</v>
      </c>
      <c r="V2" s="1" t="e">
        <f t="shared" ref="V2:V65" si="3">NotForSale</f>
        <v>#REF!</v>
      </c>
      <c r="W2" s="1" t="e">
        <f t="shared" ref="W2:W65" si="4">ItemStatus</f>
        <v>#REF!</v>
      </c>
      <c r="X2" s="1" t="s">
        <v>524</v>
      </c>
      <c r="AC2" s="32"/>
      <c r="AH2" s="1" t="e">
        <f t="shared" ref="AH2:AH65" si="5">FOB</f>
        <v>#REF!</v>
      </c>
      <c r="AI2" s="1" t="e">
        <f t="shared" ref="AI2:AI65" si="6">Freight</f>
        <v>#REF!</v>
      </c>
      <c r="AJ2" s="1" t="e">
        <f t="shared" ref="AJ2:AJ65" si="7">DropShip</f>
        <v>#REF!</v>
      </c>
      <c r="AK2" s="1" t="e">
        <f t="shared" ref="AK2:AK65" si="8">EnergyStar</f>
        <v>#REF!</v>
      </c>
      <c r="AL2" s="1" t="s">
        <v>73</v>
      </c>
      <c r="AM2" s="1" t="s">
        <v>76</v>
      </c>
      <c r="AN2" s="11" t="e">
        <f t="shared" ref="AN2:AN65" si="9">URL</f>
        <v>#REF!</v>
      </c>
      <c r="AO2" s="1" t="str">
        <f>Table110[[#This Row],[Manufacturer''s Category]]</f>
        <v>Community</v>
      </c>
      <c r="AQ2" s="1" t="e">
        <f t="shared" ref="AQ2:AQ65" si="10">InfoComm_Number</f>
        <v>#REF!</v>
      </c>
    </row>
    <row r="3" spans="1:44" ht="42" customHeight="1" x14ac:dyDescent="0.3">
      <c r="A3" s="1" t="e">
        <f t="shared" si="0"/>
        <v>#REF!</v>
      </c>
      <c r="B3" s="5" t="e">
        <f t="shared" si="1"/>
        <v>#REF!</v>
      </c>
      <c r="C3" s="2" t="s">
        <v>3559</v>
      </c>
      <c r="D3" s="1" t="s">
        <v>527</v>
      </c>
      <c r="E3" s="7" t="s">
        <v>53</v>
      </c>
      <c r="F3" s="31">
        <v>5700</v>
      </c>
      <c r="G3" s="1" t="s">
        <v>526</v>
      </c>
      <c r="M3" s="1" t="s">
        <v>73</v>
      </c>
      <c r="N3" s="1" t="s">
        <v>1</v>
      </c>
      <c r="O3" s="23">
        <v>11.793392000000001</v>
      </c>
      <c r="P3" s="1" t="e">
        <f t="shared" si="2"/>
        <v>#REF!</v>
      </c>
      <c r="R3" s="7" t="str">
        <f>Table110[[#This Row],[Short Description]]</f>
        <v>ALC-1604D</v>
      </c>
      <c r="S3" s="7" t="s">
        <v>528</v>
      </c>
      <c r="T3" s="1" t="s">
        <v>411</v>
      </c>
      <c r="U3" s="1" t="s">
        <v>57</v>
      </c>
      <c r="V3" s="1" t="e">
        <f t="shared" si="3"/>
        <v>#REF!</v>
      </c>
      <c r="W3" s="1" t="e">
        <f t="shared" si="4"/>
        <v>#REF!</v>
      </c>
      <c r="X3" s="1" t="s">
        <v>524</v>
      </c>
      <c r="AC3" s="6"/>
      <c r="AH3" s="1" t="e">
        <f t="shared" si="5"/>
        <v>#REF!</v>
      </c>
      <c r="AI3" s="1" t="e">
        <f t="shared" si="6"/>
        <v>#REF!</v>
      </c>
      <c r="AJ3" s="1" t="e">
        <f t="shared" si="7"/>
        <v>#REF!</v>
      </c>
      <c r="AK3" s="1" t="e">
        <f t="shared" si="8"/>
        <v>#REF!</v>
      </c>
      <c r="AL3" s="1" t="s">
        <v>54</v>
      </c>
      <c r="AM3" s="1" t="s">
        <v>525</v>
      </c>
      <c r="AN3" s="11" t="e">
        <f t="shared" si="9"/>
        <v>#REF!</v>
      </c>
      <c r="AO3" s="1" t="str">
        <f>Table110[[#This Row],[Manufacturer''s Category]]</f>
        <v>Community</v>
      </c>
      <c r="AQ3" s="1" t="e">
        <f t="shared" si="10"/>
        <v>#REF!</v>
      </c>
    </row>
    <row r="4" spans="1:44" ht="42" customHeight="1" x14ac:dyDescent="0.3">
      <c r="A4" s="1" t="e">
        <f t="shared" si="0"/>
        <v>#REF!</v>
      </c>
      <c r="B4" s="5" t="e">
        <f t="shared" si="1"/>
        <v>#REF!</v>
      </c>
      <c r="C4" s="2" t="s">
        <v>3560</v>
      </c>
      <c r="D4" s="1" t="s">
        <v>530</v>
      </c>
      <c r="E4" s="7" t="s">
        <v>53</v>
      </c>
      <c r="F4" s="31">
        <v>5000</v>
      </c>
      <c r="G4" s="1" t="s">
        <v>529</v>
      </c>
      <c r="M4" s="1" t="s">
        <v>73</v>
      </c>
      <c r="N4" s="1" t="s">
        <v>1</v>
      </c>
      <c r="O4" s="23">
        <v>11.3398</v>
      </c>
      <c r="P4" s="1" t="e">
        <f t="shared" si="2"/>
        <v>#REF!</v>
      </c>
      <c r="R4" s="7" t="str">
        <f>Table110[[#This Row],[Short Description]]</f>
        <v>ALC-3202D</v>
      </c>
      <c r="S4" s="7" t="s">
        <v>531</v>
      </c>
      <c r="T4" s="1" t="s">
        <v>411</v>
      </c>
      <c r="U4" s="1" t="s">
        <v>57</v>
      </c>
      <c r="V4" s="1" t="e">
        <f t="shared" si="3"/>
        <v>#REF!</v>
      </c>
      <c r="W4" s="1" t="e">
        <f t="shared" si="4"/>
        <v>#REF!</v>
      </c>
      <c r="X4" s="1" t="s">
        <v>524</v>
      </c>
      <c r="AC4" s="6"/>
      <c r="AH4" s="1" t="e">
        <f t="shared" si="5"/>
        <v>#REF!</v>
      </c>
      <c r="AI4" s="1" t="e">
        <f t="shared" si="6"/>
        <v>#REF!</v>
      </c>
      <c r="AJ4" s="1" t="e">
        <f t="shared" si="7"/>
        <v>#REF!</v>
      </c>
      <c r="AK4" s="1" t="e">
        <f t="shared" si="8"/>
        <v>#REF!</v>
      </c>
      <c r="AL4" s="1" t="s">
        <v>54</v>
      </c>
      <c r="AM4" s="1" t="s">
        <v>525</v>
      </c>
      <c r="AN4" s="11" t="e">
        <f t="shared" si="9"/>
        <v>#REF!</v>
      </c>
      <c r="AO4" s="1" t="str">
        <f>Table110[[#This Row],[Manufacturer''s Category]]</f>
        <v>Community</v>
      </c>
      <c r="AQ4" s="1" t="e">
        <f t="shared" si="10"/>
        <v>#REF!</v>
      </c>
    </row>
    <row r="5" spans="1:44" ht="42" customHeight="1" x14ac:dyDescent="0.3">
      <c r="A5" s="1" t="e">
        <f t="shared" si="0"/>
        <v>#REF!</v>
      </c>
      <c r="B5" s="5" t="e">
        <f t="shared" si="1"/>
        <v>#REF!</v>
      </c>
      <c r="C5" s="2" t="s">
        <v>3561</v>
      </c>
      <c r="D5" s="1" t="s">
        <v>533</v>
      </c>
      <c r="E5" s="7" t="s">
        <v>53</v>
      </c>
      <c r="F5" s="31">
        <v>3600</v>
      </c>
      <c r="G5" s="1" t="s">
        <v>532</v>
      </c>
      <c r="M5" s="1" t="s">
        <v>73</v>
      </c>
      <c r="N5" s="1" t="s">
        <v>1</v>
      </c>
      <c r="O5" s="23">
        <v>11.3398</v>
      </c>
      <c r="P5" s="1" t="e">
        <f t="shared" si="2"/>
        <v>#REF!</v>
      </c>
      <c r="R5" s="7" t="str">
        <f>Table110[[#This Row],[Short Description]]</f>
        <v>ALC-404D</v>
      </c>
      <c r="S5" s="7" t="s">
        <v>534</v>
      </c>
      <c r="T5" s="1" t="s">
        <v>411</v>
      </c>
      <c r="U5" s="1" t="s">
        <v>57</v>
      </c>
      <c r="V5" s="1" t="e">
        <f t="shared" si="3"/>
        <v>#REF!</v>
      </c>
      <c r="W5" s="1" t="e">
        <f t="shared" si="4"/>
        <v>#REF!</v>
      </c>
      <c r="X5" s="1" t="s">
        <v>524</v>
      </c>
      <c r="AC5" s="6"/>
      <c r="AH5" s="1" t="e">
        <f t="shared" si="5"/>
        <v>#REF!</v>
      </c>
      <c r="AI5" s="1" t="e">
        <f t="shared" si="6"/>
        <v>#REF!</v>
      </c>
      <c r="AJ5" s="1" t="e">
        <f t="shared" si="7"/>
        <v>#REF!</v>
      </c>
      <c r="AK5" s="1" t="e">
        <f t="shared" si="8"/>
        <v>#REF!</v>
      </c>
      <c r="AL5" s="1" t="s">
        <v>54</v>
      </c>
      <c r="AM5" s="1" t="s">
        <v>525</v>
      </c>
      <c r="AN5" s="11" t="e">
        <f t="shared" si="9"/>
        <v>#REF!</v>
      </c>
      <c r="AO5" s="1" t="str">
        <f>Table110[[#This Row],[Manufacturer''s Category]]</f>
        <v>Community</v>
      </c>
      <c r="AQ5" s="1" t="e">
        <f t="shared" si="10"/>
        <v>#REF!</v>
      </c>
    </row>
    <row r="6" spans="1:44" ht="42" customHeight="1" x14ac:dyDescent="0.3">
      <c r="A6" s="1" t="e">
        <f t="shared" si="0"/>
        <v>#REF!</v>
      </c>
      <c r="B6" s="5" t="e">
        <f t="shared" si="1"/>
        <v>#REF!</v>
      </c>
      <c r="C6" s="2" t="s">
        <v>3580</v>
      </c>
      <c r="D6" s="1" t="s">
        <v>536</v>
      </c>
      <c r="E6" s="7" t="s">
        <v>53</v>
      </c>
      <c r="F6" s="31">
        <v>486</v>
      </c>
      <c r="G6" s="1" t="s">
        <v>535</v>
      </c>
      <c r="M6" s="1" t="s">
        <v>73</v>
      </c>
      <c r="N6" s="1" t="s">
        <v>1</v>
      </c>
      <c r="O6" s="23">
        <v>3.628736</v>
      </c>
      <c r="P6" s="1" t="e">
        <f t="shared" si="2"/>
        <v>#REF!</v>
      </c>
      <c r="R6" s="7" t="str">
        <f>Table110[[#This Row],[Short Description]]</f>
        <v>BAND100FT</v>
      </c>
      <c r="S6" s="7" t="s">
        <v>537</v>
      </c>
      <c r="T6" s="1" t="s">
        <v>515</v>
      </c>
      <c r="U6" s="1" t="s">
        <v>3</v>
      </c>
      <c r="V6" s="1" t="e">
        <f t="shared" si="3"/>
        <v>#REF!</v>
      </c>
      <c r="W6" s="1" t="e">
        <f t="shared" si="4"/>
        <v>#REF!</v>
      </c>
      <c r="X6" s="1" t="s">
        <v>524</v>
      </c>
      <c r="AC6" s="6"/>
      <c r="AH6" s="1" t="e">
        <f t="shared" si="5"/>
        <v>#REF!</v>
      </c>
      <c r="AI6" s="1" t="e">
        <f t="shared" si="6"/>
        <v>#REF!</v>
      </c>
      <c r="AJ6" s="1" t="e">
        <f t="shared" si="7"/>
        <v>#REF!</v>
      </c>
      <c r="AK6" s="1" t="e">
        <f t="shared" si="8"/>
        <v>#REF!</v>
      </c>
      <c r="AL6" s="1" t="s">
        <v>54</v>
      </c>
      <c r="AM6" s="1" t="s">
        <v>151</v>
      </c>
      <c r="AN6" s="11" t="e">
        <f t="shared" si="9"/>
        <v>#REF!</v>
      </c>
      <c r="AO6" s="1" t="str">
        <f>Table110[[#This Row],[Manufacturer''s Category]]</f>
        <v>Community</v>
      </c>
      <c r="AQ6" s="1" t="e">
        <f t="shared" si="10"/>
        <v>#REF!</v>
      </c>
    </row>
    <row r="7" spans="1:44" ht="42" customHeight="1" x14ac:dyDescent="0.3">
      <c r="A7" s="1" t="e">
        <f t="shared" si="0"/>
        <v>#REF!</v>
      </c>
      <c r="B7" s="5" t="e">
        <f t="shared" si="1"/>
        <v>#REF!</v>
      </c>
      <c r="C7" s="2" t="s">
        <v>3581</v>
      </c>
      <c r="D7" s="1" t="s">
        <v>539</v>
      </c>
      <c r="E7" s="7" t="s">
        <v>53</v>
      </c>
      <c r="F7" s="31">
        <v>464</v>
      </c>
      <c r="G7" s="1" t="s">
        <v>538</v>
      </c>
      <c r="M7" s="1" t="s">
        <v>73</v>
      </c>
      <c r="N7" s="1" t="s">
        <v>1</v>
      </c>
      <c r="O7" s="23">
        <v>6.8038799999999995</v>
      </c>
      <c r="P7" s="1" t="e">
        <f t="shared" si="2"/>
        <v>#REF!</v>
      </c>
      <c r="R7" s="7" t="str">
        <f>Table110[[#This Row],[Short Description]]</f>
        <v>BFR22HB</v>
      </c>
      <c r="S7" s="7" t="s">
        <v>540</v>
      </c>
      <c r="T7" s="1" t="s">
        <v>515</v>
      </c>
      <c r="U7" s="1" t="s">
        <v>3</v>
      </c>
      <c r="V7" s="1" t="e">
        <f t="shared" si="3"/>
        <v>#REF!</v>
      </c>
      <c r="W7" s="1" t="e">
        <f t="shared" si="4"/>
        <v>#REF!</v>
      </c>
      <c r="X7" s="1" t="s">
        <v>524</v>
      </c>
      <c r="AC7" s="6"/>
      <c r="AH7" s="1" t="e">
        <f t="shared" si="5"/>
        <v>#REF!</v>
      </c>
      <c r="AI7" s="1" t="e">
        <f t="shared" si="6"/>
        <v>#REF!</v>
      </c>
      <c r="AJ7" s="1" t="e">
        <f t="shared" si="7"/>
        <v>#REF!</v>
      </c>
      <c r="AK7" s="1" t="e">
        <f t="shared" si="8"/>
        <v>#REF!</v>
      </c>
      <c r="AL7" s="1" t="s">
        <v>54</v>
      </c>
      <c r="AM7" s="1" t="s">
        <v>151</v>
      </c>
      <c r="AN7" s="11" t="e">
        <f t="shared" si="9"/>
        <v>#REF!</v>
      </c>
      <c r="AO7" s="1" t="str">
        <f>Table110[[#This Row],[Manufacturer''s Category]]</f>
        <v>Community</v>
      </c>
      <c r="AQ7" s="1" t="e">
        <f t="shared" si="10"/>
        <v>#REF!</v>
      </c>
    </row>
    <row r="8" spans="1:44" ht="42" customHeight="1" x14ac:dyDescent="0.3">
      <c r="A8" s="1" t="e">
        <f t="shared" si="0"/>
        <v>#REF!</v>
      </c>
      <c r="B8" s="5" t="e">
        <f t="shared" si="1"/>
        <v>#REF!</v>
      </c>
      <c r="C8" s="2" t="s">
        <v>3582</v>
      </c>
      <c r="D8" s="1" t="s">
        <v>542</v>
      </c>
      <c r="E8" s="7" t="s">
        <v>53</v>
      </c>
      <c r="F8" s="31">
        <v>464</v>
      </c>
      <c r="G8" s="1" t="s">
        <v>541</v>
      </c>
      <c r="M8" s="1" t="s">
        <v>73</v>
      </c>
      <c r="N8" s="1" t="s">
        <v>1</v>
      </c>
      <c r="O8" s="23">
        <v>6.8038799999999995</v>
      </c>
      <c r="P8" s="1" t="e">
        <f t="shared" si="2"/>
        <v>#REF!</v>
      </c>
      <c r="R8" s="7" t="str">
        <f>Table110[[#This Row],[Short Description]]</f>
        <v>BFR22HW</v>
      </c>
      <c r="S8" s="7" t="s">
        <v>543</v>
      </c>
      <c r="T8" s="1" t="s">
        <v>515</v>
      </c>
      <c r="U8" s="1" t="s">
        <v>3</v>
      </c>
      <c r="V8" s="1" t="e">
        <f t="shared" si="3"/>
        <v>#REF!</v>
      </c>
      <c r="W8" s="1" t="e">
        <f t="shared" si="4"/>
        <v>#REF!</v>
      </c>
      <c r="X8" s="1" t="s">
        <v>524</v>
      </c>
      <c r="AC8" s="6"/>
      <c r="AH8" s="1" t="e">
        <f t="shared" si="5"/>
        <v>#REF!</v>
      </c>
      <c r="AI8" s="1" t="e">
        <f t="shared" si="6"/>
        <v>#REF!</v>
      </c>
      <c r="AJ8" s="1" t="e">
        <f t="shared" si="7"/>
        <v>#REF!</v>
      </c>
      <c r="AK8" s="1" t="e">
        <f t="shared" si="8"/>
        <v>#REF!</v>
      </c>
      <c r="AL8" s="1" t="s">
        <v>54</v>
      </c>
      <c r="AM8" s="1" t="s">
        <v>151</v>
      </c>
      <c r="AN8" s="11" t="e">
        <f t="shared" si="9"/>
        <v>#REF!</v>
      </c>
      <c r="AO8" s="1" t="str">
        <f>Table110[[#This Row],[Manufacturer''s Category]]</f>
        <v>Community</v>
      </c>
      <c r="AQ8" s="1" t="e">
        <f t="shared" si="10"/>
        <v>#REF!</v>
      </c>
    </row>
    <row r="9" spans="1:44" ht="42" customHeight="1" x14ac:dyDescent="0.3">
      <c r="A9" s="1" t="e">
        <f t="shared" si="0"/>
        <v>#REF!</v>
      </c>
      <c r="B9" s="5" t="e">
        <f t="shared" si="1"/>
        <v>#REF!</v>
      </c>
      <c r="C9" s="2" t="s">
        <v>3583</v>
      </c>
      <c r="D9" s="1" t="s">
        <v>545</v>
      </c>
      <c r="E9" s="7" t="s">
        <v>53</v>
      </c>
      <c r="F9" s="31">
        <v>376</v>
      </c>
      <c r="G9" s="1" t="s">
        <v>544</v>
      </c>
      <c r="M9" s="1" t="s">
        <v>73</v>
      </c>
      <c r="N9" s="1" t="s">
        <v>1</v>
      </c>
      <c r="O9" s="23">
        <v>5.8966960000000004</v>
      </c>
      <c r="P9" s="1" t="e">
        <f t="shared" si="2"/>
        <v>#REF!</v>
      </c>
      <c r="R9" s="7" t="str">
        <f>Table110[[#This Row],[Short Description]]</f>
        <v>BFR22VB</v>
      </c>
      <c r="S9" s="7" t="s">
        <v>546</v>
      </c>
      <c r="T9" s="1" t="s">
        <v>515</v>
      </c>
      <c r="U9" s="1" t="s">
        <v>3</v>
      </c>
      <c r="V9" s="1" t="e">
        <f t="shared" si="3"/>
        <v>#REF!</v>
      </c>
      <c r="W9" s="1" t="e">
        <f t="shared" si="4"/>
        <v>#REF!</v>
      </c>
      <c r="X9" s="1" t="s">
        <v>524</v>
      </c>
      <c r="AC9" s="6"/>
      <c r="AH9" s="1" t="e">
        <f t="shared" si="5"/>
        <v>#REF!</v>
      </c>
      <c r="AI9" s="1" t="e">
        <f t="shared" si="6"/>
        <v>#REF!</v>
      </c>
      <c r="AJ9" s="1" t="e">
        <f t="shared" si="7"/>
        <v>#REF!</v>
      </c>
      <c r="AK9" s="1" t="e">
        <f t="shared" si="8"/>
        <v>#REF!</v>
      </c>
      <c r="AL9" s="1" t="s">
        <v>54</v>
      </c>
      <c r="AM9" s="1" t="s">
        <v>151</v>
      </c>
      <c r="AN9" s="11" t="e">
        <f t="shared" si="9"/>
        <v>#REF!</v>
      </c>
      <c r="AO9" s="1" t="str">
        <f>Table110[[#This Row],[Manufacturer''s Category]]</f>
        <v>Community</v>
      </c>
      <c r="AQ9" s="1" t="e">
        <f t="shared" si="10"/>
        <v>#REF!</v>
      </c>
    </row>
    <row r="10" spans="1:44" ht="42" customHeight="1" x14ac:dyDescent="0.3">
      <c r="A10" s="1" t="e">
        <f t="shared" si="0"/>
        <v>#REF!</v>
      </c>
      <c r="B10" s="5" t="e">
        <f t="shared" si="1"/>
        <v>#REF!</v>
      </c>
      <c r="C10" s="2" t="s">
        <v>3584</v>
      </c>
      <c r="D10" s="1" t="s">
        <v>548</v>
      </c>
      <c r="E10" s="7" t="s">
        <v>53</v>
      </c>
      <c r="F10" s="31">
        <v>376</v>
      </c>
      <c r="G10" s="1" t="s">
        <v>547</v>
      </c>
      <c r="M10" s="1" t="s">
        <v>73</v>
      </c>
      <c r="N10" s="1" t="s">
        <v>1</v>
      </c>
      <c r="O10" s="23">
        <v>5.8966960000000004</v>
      </c>
      <c r="P10" s="1" t="e">
        <f t="shared" si="2"/>
        <v>#REF!</v>
      </c>
      <c r="R10" s="7" t="str">
        <f>Table110[[#This Row],[Short Description]]</f>
        <v>BFR22VW</v>
      </c>
      <c r="S10" s="7" t="s">
        <v>549</v>
      </c>
      <c r="T10" s="1" t="s">
        <v>515</v>
      </c>
      <c r="U10" s="1" t="s">
        <v>3</v>
      </c>
      <c r="V10" s="1" t="e">
        <f t="shared" si="3"/>
        <v>#REF!</v>
      </c>
      <c r="W10" s="1" t="e">
        <f t="shared" si="4"/>
        <v>#REF!</v>
      </c>
      <c r="X10" s="1" t="s">
        <v>524</v>
      </c>
      <c r="AC10" s="6"/>
      <c r="AH10" s="1" t="e">
        <f t="shared" si="5"/>
        <v>#REF!</v>
      </c>
      <c r="AI10" s="1" t="e">
        <f t="shared" si="6"/>
        <v>#REF!</v>
      </c>
      <c r="AJ10" s="1" t="e">
        <f t="shared" si="7"/>
        <v>#REF!</v>
      </c>
      <c r="AK10" s="1" t="e">
        <f t="shared" si="8"/>
        <v>#REF!</v>
      </c>
      <c r="AL10" s="1" t="s">
        <v>54</v>
      </c>
      <c r="AM10" s="1" t="s">
        <v>151</v>
      </c>
      <c r="AN10" s="11" t="e">
        <f t="shared" si="9"/>
        <v>#REF!</v>
      </c>
      <c r="AO10" s="1" t="str">
        <f>Table110[[#This Row],[Manufacturer''s Category]]</f>
        <v>Community</v>
      </c>
      <c r="AQ10" s="1" t="e">
        <f t="shared" si="10"/>
        <v>#REF!</v>
      </c>
    </row>
    <row r="11" spans="1:44" ht="42" customHeight="1" x14ac:dyDescent="0.3">
      <c r="A11" s="1" t="e">
        <f t="shared" si="0"/>
        <v>#REF!</v>
      </c>
      <c r="B11" s="5" t="e">
        <f t="shared" si="1"/>
        <v>#REF!</v>
      </c>
      <c r="C11" s="2" t="s">
        <v>3652</v>
      </c>
      <c r="D11" s="1" t="s">
        <v>551</v>
      </c>
      <c r="E11" s="1" t="s">
        <v>53</v>
      </c>
      <c r="F11" s="31">
        <v>80</v>
      </c>
      <c r="G11" s="1" t="s">
        <v>550</v>
      </c>
      <c r="M11" s="1" t="s">
        <v>73</v>
      </c>
      <c r="N11" s="1" t="s">
        <v>1</v>
      </c>
      <c r="O11" s="23">
        <v>1.360776</v>
      </c>
      <c r="P11" s="1" t="e">
        <f t="shared" si="2"/>
        <v>#REF!</v>
      </c>
      <c r="R11" s="7" t="str">
        <f>Table110[[#This Row],[Short Description]]</f>
        <v>CMKIT</v>
      </c>
      <c r="S11" s="1" t="s">
        <v>552</v>
      </c>
      <c r="T11" s="1" t="s">
        <v>515</v>
      </c>
      <c r="U11" s="1" t="s">
        <v>3</v>
      </c>
      <c r="V11" s="1" t="e">
        <f t="shared" si="3"/>
        <v>#REF!</v>
      </c>
      <c r="W11" s="1" t="e">
        <f t="shared" si="4"/>
        <v>#REF!</v>
      </c>
      <c r="X11" s="1" t="s">
        <v>524</v>
      </c>
      <c r="AC11" s="6"/>
      <c r="AH11" s="1" t="e">
        <f t="shared" si="5"/>
        <v>#REF!</v>
      </c>
      <c r="AI11" s="1" t="e">
        <f t="shared" si="6"/>
        <v>#REF!</v>
      </c>
      <c r="AJ11" s="1" t="e">
        <f t="shared" si="7"/>
        <v>#REF!</v>
      </c>
      <c r="AK11" s="1" t="e">
        <f t="shared" si="8"/>
        <v>#REF!</v>
      </c>
      <c r="AL11" s="1" t="s">
        <v>54</v>
      </c>
      <c r="AM11" s="1" t="s">
        <v>151</v>
      </c>
      <c r="AN11" s="11" t="e">
        <f t="shared" si="9"/>
        <v>#REF!</v>
      </c>
      <c r="AO11" s="1" t="str">
        <f>Table110[[#This Row],[Manufacturer''s Category]]</f>
        <v>Community</v>
      </c>
      <c r="AQ11" s="1" t="e">
        <f t="shared" si="10"/>
        <v>#REF!</v>
      </c>
    </row>
    <row r="12" spans="1:44" ht="42" customHeight="1" x14ac:dyDescent="0.3">
      <c r="A12" s="1" t="e">
        <f t="shared" si="0"/>
        <v>#REF!</v>
      </c>
      <c r="B12" s="5" t="e">
        <f t="shared" si="1"/>
        <v>#REF!</v>
      </c>
      <c r="C12" s="2" t="s">
        <v>3653</v>
      </c>
      <c r="D12" s="1" t="s">
        <v>554</v>
      </c>
      <c r="E12" s="1" t="s">
        <v>53</v>
      </c>
      <c r="F12" s="31">
        <v>80</v>
      </c>
      <c r="G12" s="1" t="s">
        <v>553</v>
      </c>
      <c r="M12" s="1" t="s">
        <v>73</v>
      </c>
      <c r="N12" s="1" t="s">
        <v>1</v>
      </c>
      <c r="O12" s="23">
        <v>1.360776</v>
      </c>
      <c r="P12" s="1" t="e">
        <f t="shared" si="2"/>
        <v>#REF!</v>
      </c>
      <c r="R12" s="7" t="str">
        <f>Table110[[#This Row],[Short Description]]</f>
        <v>CMKITW</v>
      </c>
      <c r="S12" s="1" t="s">
        <v>555</v>
      </c>
      <c r="T12" s="1" t="s">
        <v>515</v>
      </c>
      <c r="U12" s="1" t="s">
        <v>3</v>
      </c>
      <c r="V12" s="1" t="e">
        <f t="shared" si="3"/>
        <v>#REF!</v>
      </c>
      <c r="W12" s="1" t="e">
        <f t="shared" si="4"/>
        <v>#REF!</v>
      </c>
      <c r="X12" s="1" t="s">
        <v>524</v>
      </c>
      <c r="AC12" s="6"/>
      <c r="AH12" s="1" t="e">
        <f t="shared" si="5"/>
        <v>#REF!</v>
      </c>
      <c r="AI12" s="1" t="e">
        <f t="shared" si="6"/>
        <v>#REF!</v>
      </c>
      <c r="AJ12" s="1" t="e">
        <f t="shared" si="7"/>
        <v>#REF!</v>
      </c>
      <c r="AK12" s="1" t="e">
        <f t="shared" si="8"/>
        <v>#REF!</v>
      </c>
      <c r="AL12" s="1" t="s">
        <v>54</v>
      </c>
      <c r="AM12" s="1" t="s">
        <v>151</v>
      </c>
      <c r="AN12" s="11" t="e">
        <f t="shared" si="9"/>
        <v>#REF!</v>
      </c>
      <c r="AO12" s="1" t="str">
        <f>Table110[[#This Row],[Manufacturer''s Category]]</f>
        <v>Community</v>
      </c>
      <c r="AQ12" s="1" t="e">
        <f t="shared" si="10"/>
        <v>#REF!</v>
      </c>
    </row>
    <row r="13" spans="1:44" ht="42" customHeight="1" x14ac:dyDescent="0.3">
      <c r="A13" s="1" t="e">
        <f t="shared" si="0"/>
        <v>#REF!</v>
      </c>
      <c r="B13" s="5" t="e">
        <f t="shared" si="1"/>
        <v>#REF!</v>
      </c>
      <c r="C13" s="2" t="s">
        <v>3695</v>
      </c>
      <c r="D13" s="1" t="s">
        <v>557</v>
      </c>
      <c r="E13" s="1" t="s">
        <v>53</v>
      </c>
      <c r="F13" s="31">
        <v>464</v>
      </c>
      <c r="G13" s="1" t="s">
        <v>556</v>
      </c>
      <c r="M13" s="1" t="s">
        <v>73</v>
      </c>
      <c r="N13" s="1" t="s">
        <v>1</v>
      </c>
      <c r="O13" s="23">
        <v>5.4431039999999999</v>
      </c>
      <c r="P13" s="1" t="e">
        <f t="shared" si="2"/>
        <v>#REF!</v>
      </c>
      <c r="R13" s="7" t="str">
        <f>Table110[[#This Row],[Short Description]]</f>
        <v>DFSB</v>
      </c>
      <c r="S13" s="1" t="s">
        <v>558</v>
      </c>
      <c r="T13" s="1" t="s">
        <v>515</v>
      </c>
      <c r="U13" s="1" t="s">
        <v>3</v>
      </c>
      <c r="V13" s="1" t="e">
        <f t="shared" si="3"/>
        <v>#REF!</v>
      </c>
      <c r="W13" s="1" t="e">
        <f t="shared" si="4"/>
        <v>#REF!</v>
      </c>
      <c r="X13" s="1" t="s">
        <v>524</v>
      </c>
      <c r="AC13" s="6"/>
      <c r="AH13" s="1" t="e">
        <f t="shared" si="5"/>
        <v>#REF!</v>
      </c>
      <c r="AI13" s="1" t="e">
        <f t="shared" si="6"/>
        <v>#REF!</v>
      </c>
      <c r="AJ13" s="1" t="e">
        <f t="shared" si="7"/>
        <v>#REF!</v>
      </c>
      <c r="AK13" s="1" t="e">
        <f t="shared" si="8"/>
        <v>#REF!</v>
      </c>
      <c r="AL13" s="1" t="s">
        <v>54</v>
      </c>
      <c r="AM13" s="1" t="s">
        <v>151</v>
      </c>
      <c r="AN13" s="11" t="e">
        <f t="shared" si="9"/>
        <v>#REF!</v>
      </c>
      <c r="AO13" s="1" t="str">
        <f>Table110[[#This Row],[Manufacturer''s Category]]</f>
        <v>Community</v>
      </c>
      <c r="AQ13" s="1" t="e">
        <f t="shared" si="10"/>
        <v>#REF!</v>
      </c>
    </row>
    <row r="14" spans="1:44" ht="42" customHeight="1" x14ac:dyDescent="0.3">
      <c r="A14" s="1" t="e">
        <f t="shared" si="0"/>
        <v>#REF!</v>
      </c>
      <c r="B14" s="5" t="e">
        <f t="shared" si="1"/>
        <v>#REF!</v>
      </c>
      <c r="C14" s="2" t="s">
        <v>3696</v>
      </c>
      <c r="D14" s="1" t="s">
        <v>560</v>
      </c>
      <c r="E14" s="1" t="s">
        <v>53</v>
      </c>
      <c r="F14" s="31">
        <v>464</v>
      </c>
      <c r="G14" s="1" t="s">
        <v>559</v>
      </c>
      <c r="M14" s="1" t="s">
        <v>73</v>
      </c>
      <c r="N14" s="1" t="s">
        <v>1</v>
      </c>
      <c r="O14" s="23">
        <v>5.4431039999999999</v>
      </c>
      <c r="P14" s="1" t="e">
        <f t="shared" si="2"/>
        <v>#REF!</v>
      </c>
      <c r="R14" s="7" t="str">
        <f>Table110[[#This Row],[Short Description]]</f>
        <v>DFSW</v>
      </c>
      <c r="S14" s="1" t="s">
        <v>561</v>
      </c>
      <c r="T14" s="1" t="s">
        <v>515</v>
      </c>
      <c r="U14" s="1" t="s">
        <v>3</v>
      </c>
      <c r="V14" s="1" t="e">
        <f t="shared" si="3"/>
        <v>#REF!</v>
      </c>
      <c r="W14" s="1" t="e">
        <f t="shared" si="4"/>
        <v>#REF!</v>
      </c>
      <c r="X14" s="1" t="s">
        <v>524</v>
      </c>
      <c r="AC14" s="6"/>
      <c r="AH14" s="1" t="e">
        <f t="shared" si="5"/>
        <v>#REF!</v>
      </c>
      <c r="AI14" s="1" t="e">
        <f t="shared" si="6"/>
        <v>#REF!</v>
      </c>
      <c r="AJ14" s="1" t="e">
        <f t="shared" si="7"/>
        <v>#REF!</v>
      </c>
      <c r="AK14" s="1" t="e">
        <f t="shared" si="8"/>
        <v>#REF!</v>
      </c>
      <c r="AL14" s="1" t="s">
        <v>54</v>
      </c>
      <c r="AM14" s="1" t="s">
        <v>151</v>
      </c>
      <c r="AN14" s="11" t="e">
        <f t="shared" si="9"/>
        <v>#REF!</v>
      </c>
      <c r="AO14" s="1" t="str">
        <f>Table110[[#This Row],[Manufacturer''s Category]]</f>
        <v>Community</v>
      </c>
      <c r="AQ14" s="1" t="e">
        <f t="shared" si="10"/>
        <v>#REF!</v>
      </c>
    </row>
    <row r="15" spans="1:44" ht="42" customHeight="1" x14ac:dyDescent="0.3">
      <c r="A15" s="1" t="e">
        <f t="shared" si="0"/>
        <v>#REF!</v>
      </c>
      <c r="B15" s="5" t="e">
        <f t="shared" si="1"/>
        <v>#REF!</v>
      </c>
      <c r="C15" s="2" t="s">
        <v>3734</v>
      </c>
      <c r="D15" s="1" t="s">
        <v>563</v>
      </c>
      <c r="E15" s="1" t="s">
        <v>53</v>
      </c>
      <c r="F15" s="31">
        <v>694</v>
      </c>
      <c r="G15" s="1" t="s">
        <v>562</v>
      </c>
      <c r="M15" s="1" t="s">
        <v>73</v>
      </c>
      <c r="N15" s="1" t="s">
        <v>1</v>
      </c>
      <c r="O15" s="23">
        <v>9.5254320000000003</v>
      </c>
      <c r="P15" s="1" t="e">
        <f t="shared" si="2"/>
        <v>#REF!</v>
      </c>
      <c r="R15" s="7" t="str">
        <f>Table110[[#This Row],[Short Description]]</f>
        <v>DVS-BFR22B</v>
      </c>
      <c r="S15" s="1" t="s">
        <v>564</v>
      </c>
      <c r="T15" s="1" t="s">
        <v>515</v>
      </c>
      <c r="U15" s="1" t="s">
        <v>3</v>
      </c>
      <c r="V15" s="1" t="e">
        <f t="shared" si="3"/>
        <v>#REF!</v>
      </c>
      <c r="W15" s="1" t="e">
        <f t="shared" si="4"/>
        <v>#REF!</v>
      </c>
      <c r="X15" s="1" t="s">
        <v>524</v>
      </c>
      <c r="AC15" s="6"/>
      <c r="AH15" s="1" t="e">
        <f t="shared" si="5"/>
        <v>#REF!</v>
      </c>
      <c r="AI15" s="1" t="e">
        <f t="shared" si="6"/>
        <v>#REF!</v>
      </c>
      <c r="AJ15" s="1" t="e">
        <f t="shared" si="7"/>
        <v>#REF!</v>
      </c>
      <c r="AK15" s="1" t="e">
        <f t="shared" si="8"/>
        <v>#REF!</v>
      </c>
      <c r="AL15" s="1" t="s">
        <v>54</v>
      </c>
      <c r="AM15" s="1" t="s">
        <v>151</v>
      </c>
      <c r="AN15" s="11" t="e">
        <f t="shared" si="9"/>
        <v>#REF!</v>
      </c>
      <c r="AO15" s="1" t="str">
        <f>Table110[[#This Row],[Manufacturer''s Category]]</f>
        <v>Community</v>
      </c>
      <c r="AQ15" s="1" t="e">
        <f t="shared" si="10"/>
        <v>#REF!</v>
      </c>
    </row>
    <row r="16" spans="1:44" ht="42" customHeight="1" x14ac:dyDescent="0.3">
      <c r="A16" s="1" t="e">
        <f t="shared" si="0"/>
        <v>#REF!</v>
      </c>
      <c r="B16" s="5" t="e">
        <f t="shared" si="1"/>
        <v>#REF!</v>
      </c>
      <c r="C16" s="2" t="s">
        <v>3735</v>
      </c>
      <c r="D16" s="1" t="s">
        <v>566</v>
      </c>
      <c r="E16" s="1" t="s">
        <v>53</v>
      </c>
      <c r="F16" s="31">
        <v>694</v>
      </c>
      <c r="G16" s="1" t="s">
        <v>565</v>
      </c>
      <c r="M16" s="1" t="s">
        <v>73</v>
      </c>
      <c r="N16" s="1" t="s">
        <v>1</v>
      </c>
      <c r="O16" s="23">
        <v>9.5254320000000003</v>
      </c>
      <c r="P16" s="1" t="e">
        <f t="shared" si="2"/>
        <v>#REF!</v>
      </c>
      <c r="R16" s="7" t="str">
        <f>Table110[[#This Row],[Short Description]]</f>
        <v>DVS-BFR22W</v>
      </c>
      <c r="S16" s="1" t="s">
        <v>567</v>
      </c>
      <c r="T16" s="1" t="s">
        <v>515</v>
      </c>
      <c r="U16" s="1" t="s">
        <v>3</v>
      </c>
      <c r="V16" s="1" t="e">
        <f t="shared" si="3"/>
        <v>#REF!</v>
      </c>
      <c r="W16" s="1" t="e">
        <f t="shared" si="4"/>
        <v>#REF!</v>
      </c>
      <c r="X16" s="1" t="s">
        <v>524</v>
      </c>
      <c r="AC16" s="6"/>
      <c r="AH16" s="1" t="e">
        <f t="shared" si="5"/>
        <v>#REF!</v>
      </c>
      <c r="AI16" s="1" t="e">
        <f t="shared" si="6"/>
        <v>#REF!</v>
      </c>
      <c r="AJ16" s="1" t="e">
        <f t="shared" si="7"/>
        <v>#REF!</v>
      </c>
      <c r="AK16" s="1" t="e">
        <f t="shared" si="8"/>
        <v>#REF!</v>
      </c>
      <c r="AL16" s="1" t="s">
        <v>54</v>
      </c>
      <c r="AM16" s="1" t="s">
        <v>151</v>
      </c>
      <c r="AN16" s="11" t="e">
        <f t="shared" si="9"/>
        <v>#REF!</v>
      </c>
      <c r="AO16" s="1" t="str">
        <f>Table110[[#This Row],[Manufacturer''s Category]]</f>
        <v>Community</v>
      </c>
      <c r="AQ16" s="1" t="e">
        <f t="shared" si="10"/>
        <v>#REF!</v>
      </c>
    </row>
    <row r="17" spans="1:43" ht="42" customHeight="1" x14ac:dyDescent="0.3">
      <c r="A17" s="1" t="e">
        <f t="shared" si="0"/>
        <v>#REF!</v>
      </c>
      <c r="B17" s="5" t="e">
        <f t="shared" si="1"/>
        <v>#REF!</v>
      </c>
      <c r="C17" s="33" t="s">
        <v>3886</v>
      </c>
      <c r="D17" s="1" t="s">
        <v>569</v>
      </c>
      <c r="E17" s="1" t="s">
        <v>53</v>
      </c>
      <c r="F17" s="31">
        <v>1014</v>
      </c>
      <c r="G17" s="1" t="s">
        <v>568</v>
      </c>
      <c r="M17" s="1" t="s">
        <v>73</v>
      </c>
      <c r="N17" s="1" t="s">
        <v>1</v>
      </c>
      <c r="O17" s="23">
        <v>28.122703999999999</v>
      </c>
      <c r="P17" s="1" t="e">
        <f t="shared" si="2"/>
        <v>#REF!</v>
      </c>
      <c r="R17" s="7" t="str">
        <f>Table110[[#This Row],[Short Description]]</f>
        <v>HAB3-BFR38B</v>
      </c>
      <c r="S17" s="1" t="s">
        <v>570</v>
      </c>
      <c r="T17" s="1" t="s">
        <v>515</v>
      </c>
      <c r="U17" s="1" t="s">
        <v>3</v>
      </c>
      <c r="V17" s="1" t="e">
        <f t="shared" si="3"/>
        <v>#REF!</v>
      </c>
      <c r="W17" s="1" t="e">
        <f t="shared" si="4"/>
        <v>#REF!</v>
      </c>
      <c r="X17" s="1" t="s">
        <v>524</v>
      </c>
      <c r="AC17" s="6"/>
      <c r="AH17" s="1" t="e">
        <f t="shared" si="5"/>
        <v>#REF!</v>
      </c>
      <c r="AI17" s="1" t="e">
        <f t="shared" si="6"/>
        <v>#REF!</v>
      </c>
      <c r="AJ17" s="1" t="e">
        <f t="shared" si="7"/>
        <v>#REF!</v>
      </c>
      <c r="AK17" s="1" t="e">
        <f t="shared" si="8"/>
        <v>#REF!</v>
      </c>
      <c r="AL17" s="1" t="s">
        <v>54</v>
      </c>
      <c r="AM17" s="1" t="s">
        <v>151</v>
      </c>
      <c r="AN17" s="11" t="e">
        <f t="shared" si="9"/>
        <v>#REF!</v>
      </c>
      <c r="AO17" s="1" t="str">
        <f>Table110[[#This Row],[Manufacturer''s Category]]</f>
        <v>Community</v>
      </c>
      <c r="AQ17" s="1" t="e">
        <f t="shared" si="10"/>
        <v>#REF!</v>
      </c>
    </row>
    <row r="18" spans="1:43" ht="42" customHeight="1" x14ac:dyDescent="0.3">
      <c r="A18" s="1" t="e">
        <f t="shared" si="0"/>
        <v>#REF!</v>
      </c>
      <c r="B18" s="5" t="e">
        <f t="shared" si="1"/>
        <v>#REF!</v>
      </c>
      <c r="C18" s="33" t="s">
        <v>3887</v>
      </c>
      <c r="D18" s="1" t="s">
        <v>572</v>
      </c>
      <c r="E18" s="1" t="s">
        <v>53</v>
      </c>
      <c r="F18" s="31">
        <v>1014</v>
      </c>
      <c r="G18" s="1" t="s">
        <v>571</v>
      </c>
      <c r="M18" s="1" t="s">
        <v>73</v>
      </c>
      <c r="N18" s="1" t="s">
        <v>1</v>
      </c>
      <c r="O18" s="23">
        <v>28.122703999999999</v>
      </c>
      <c r="P18" s="1" t="e">
        <f t="shared" si="2"/>
        <v>#REF!</v>
      </c>
      <c r="R18" s="7" t="str">
        <f>Table110[[#This Row],[Short Description]]</f>
        <v>HAB3-BFR38W</v>
      </c>
      <c r="S18" s="1" t="s">
        <v>573</v>
      </c>
      <c r="T18" s="1" t="s">
        <v>515</v>
      </c>
      <c r="U18" s="1" t="s">
        <v>3</v>
      </c>
      <c r="V18" s="1" t="e">
        <f t="shared" si="3"/>
        <v>#REF!</v>
      </c>
      <c r="W18" s="1" t="e">
        <f t="shared" si="4"/>
        <v>#REF!</v>
      </c>
      <c r="X18" s="1" t="s">
        <v>524</v>
      </c>
      <c r="AC18" s="6"/>
      <c r="AH18" s="1" t="e">
        <f t="shared" si="5"/>
        <v>#REF!</v>
      </c>
      <c r="AI18" s="1" t="e">
        <f t="shared" si="6"/>
        <v>#REF!</v>
      </c>
      <c r="AJ18" s="1" t="e">
        <f t="shared" si="7"/>
        <v>#REF!</v>
      </c>
      <c r="AK18" s="1" t="e">
        <f t="shared" si="8"/>
        <v>#REF!</v>
      </c>
      <c r="AL18" s="1" t="s">
        <v>54</v>
      </c>
      <c r="AM18" s="1" t="s">
        <v>151</v>
      </c>
      <c r="AN18" s="11" t="e">
        <f t="shared" si="9"/>
        <v>#REF!</v>
      </c>
      <c r="AO18" s="1" t="str">
        <f>Table110[[#This Row],[Manufacturer''s Category]]</f>
        <v>Community</v>
      </c>
      <c r="AQ18" s="1" t="e">
        <f t="shared" si="10"/>
        <v>#REF!</v>
      </c>
    </row>
    <row r="19" spans="1:43" ht="42" customHeight="1" x14ac:dyDescent="0.3">
      <c r="A19" s="1" t="e">
        <f t="shared" si="0"/>
        <v>#REF!</v>
      </c>
      <c r="B19" s="5" t="e">
        <f t="shared" si="1"/>
        <v>#REF!</v>
      </c>
      <c r="C19" s="33" t="s">
        <v>3888</v>
      </c>
      <c r="D19" s="1" t="s">
        <v>575</v>
      </c>
      <c r="E19" s="1" t="s">
        <v>53</v>
      </c>
      <c r="F19" s="31">
        <v>838</v>
      </c>
      <c r="G19" s="1" t="s">
        <v>574</v>
      </c>
      <c r="M19" s="1" t="s">
        <v>73</v>
      </c>
      <c r="N19" s="1" t="s">
        <v>1</v>
      </c>
      <c r="O19" s="23">
        <v>20.411639999999998</v>
      </c>
      <c r="P19" s="1" t="e">
        <f t="shared" si="2"/>
        <v>#REF!</v>
      </c>
      <c r="R19" s="7" t="str">
        <f>Table110[[#This Row],[Short Description]]</f>
        <v>HAB-BFR38B</v>
      </c>
      <c r="S19" s="1" t="s">
        <v>576</v>
      </c>
      <c r="T19" s="1" t="s">
        <v>515</v>
      </c>
      <c r="U19" s="1" t="s">
        <v>3</v>
      </c>
      <c r="V19" s="1" t="e">
        <f t="shared" si="3"/>
        <v>#REF!</v>
      </c>
      <c r="W19" s="1" t="e">
        <f t="shared" si="4"/>
        <v>#REF!</v>
      </c>
      <c r="X19" s="1" t="s">
        <v>524</v>
      </c>
      <c r="AC19" s="6"/>
      <c r="AH19" s="1" t="e">
        <f t="shared" si="5"/>
        <v>#REF!</v>
      </c>
      <c r="AI19" s="1" t="e">
        <f t="shared" si="6"/>
        <v>#REF!</v>
      </c>
      <c r="AJ19" s="1" t="e">
        <f t="shared" si="7"/>
        <v>#REF!</v>
      </c>
      <c r="AK19" s="1" t="e">
        <f t="shared" si="8"/>
        <v>#REF!</v>
      </c>
      <c r="AL19" s="1" t="s">
        <v>54</v>
      </c>
      <c r="AM19" s="1" t="s">
        <v>151</v>
      </c>
      <c r="AN19" s="11" t="e">
        <f t="shared" si="9"/>
        <v>#REF!</v>
      </c>
      <c r="AO19" s="1" t="str">
        <f>Table110[[#This Row],[Manufacturer''s Category]]</f>
        <v>Community</v>
      </c>
      <c r="AQ19" s="1" t="e">
        <f t="shared" si="10"/>
        <v>#REF!</v>
      </c>
    </row>
    <row r="20" spans="1:43" ht="42" customHeight="1" x14ac:dyDescent="0.3">
      <c r="A20" s="1" t="e">
        <f t="shared" si="0"/>
        <v>#REF!</v>
      </c>
      <c r="B20" s="5" t="e">
        <f t="shared" si="1"/>
        <v>#REF!</v>
      </c>
      <c r="C20" s="33" t="s">
        <v>3889</v>
      </c>
      <c r="D20" s="1" t="s">
        <v>578</v>
      </c>
      <c r="E20" s="1" t="s">
        <v>53</v>
      </c>
      <c r="F20" s="31">
        <v>838</v>
      </c>
      <c r="G20" s="1" t="s">
        <v>577</v>
      </c>
      <c r="M20" s="1" t="s">
        <v>73</v>
      </c>
      <c r="N20" s="1" t="s">
        <v>1</v>
      </c>
      <c r="O20" s="23">
        <v>20.411639999999998</v>
      </c>
      <c r="P20" s="1" t="e">
        <f t="shared" si="2"/>
        <v>#REF!</v>
      </c>
      <c r="R20" s="7" t="str">
        <f>Table110[[#This Row],[Short Description]]</f>
        <v>HAB-BFR38W</v>
      </c>
      <c r="S20" s="1" t="s">
        <v>579</v>
      </c>
      <c r="T20" s="1" t="s">
        <v>515</v>
      </c>
      <c r="U20" s="1" t="s">
        <v>3</v>
      </c>
      <c r="V20" s="1" t="e">
        <f t="shared" si="3"/>
        <v>#REF!</v>
      </c>
      <c r="W20" s="1" t="e">
        <f t="shared" si="4"/>
        <v>#REF!</v>
      </c>
      <c r="X20" s="1" t="s">
        <v>524</v>
      </c>
      <c r="AC20" s="6"/>
      <c r="AH20" s="1" t="e">
        <f t="shared" si="5"/>
        <v>#REF!</v>
      </c>
      <c r="AI20" s="1" t="e">
        <f t="shared" si="6"/>
        <v>#REF!</v>
      </c>
      <c r="AJ20" s="1" t="e">
        <f t="shared" si="7"/>
        <v>#REF!</v>
      </c>
      <c r="AK20" s="1" t="e">
        <f t="shared" si="8"/>
        <v>#REF!</v>
      </c>
      <c r="AL20" s="1" t="s">
        <v>54</v>
      </c>
      <c r="AM20" s="1" t="s">
        <v>151</v>
      </c>
      <c r="AN20" s="11" t="e">
        <f t="shared" si="9"/>
        <v>#REF!</v>
      </c>
      <c r="AO20" s="1" t="str">
        <f>Table110[[#This Row],[Manufacturer''s Category]]</f>
        <v>Community</v>
      </c>
      <c r="AQ20" s="1" t="e">
        <f t="shared" si="10"/>
        <v>#REF!</v>
      </c>
    </row>
    <row r="21" spans="1:43" ht="42" customHeight="1" x14ac:dyDescent="0.3">
      <c r="A21" s="1" t="e">
        <f t="shared" si="0"/>
        <v>#REF!</v>
      </c>
      <c r="B21" s="5" t="e">
        <f t="shared" si="1"/>
        <v>#REF!</v>
      </c>
      <c r="C21" s="33" t="s">
        <v>3891</v>
      </c>
      <c r="D21" s="1" t="s">
        <v>581</v>
      </c>
      <c r="E21" s="1" t="s">
        <v>53</v>
      </c>
      <c r="F21" s="31">
        <v>1266</v>
      </c>
      <c r="G21" s="1" t="s">
        <v>580</v>
      </c>
      <c r="M21" s="1" t="s">
        <v>73</v>
      </c>
      <c r="N21" s="1" t="s">
        <v>1</v>
      </c>
      <c r="O21" s="23">
        <v>14.968536</v>
      </c>
      <c r="P21" s="1" t="e">
        <f t="shared" si="2"/>
        <v>#REF!</v>
      </c>
      <c r="R21" s="7" t="str">
        <f>Table110[[#This Row],[Short Description]]</f>
        <v>HSB3-BFR22B</v>
      </c>
      <c r="S21" s="1" t="s">
        <v>582</v>
      </c>
      <c r="T21" s="1" t="s">
        <v>515</v>
      </c>
      <c r="U21" s="1" t="s">
        <v>3</v>
      </c>
      <c r="V21" s="1" t="e">
        <f t="shared" si="3"/>
        <v>#REF!</v>
      </c>
      <c r="W21" s="1" t="e">
        <f t="shared" si="4"/>
        <v>#REF!</v>
      </c>
      <c r="X21" s="1" t="s">
        <v>524</v>
      </c>
      <c r="AC21" s="6"/>
      <c r="AH21" s="1" t="e">
        <f t="shared" si="5"/>
        <v>#REF!</v>
      </c>
      <c r="AI21" s="1" t="e">
        <f t="shared" si="6"/>
        <v>#REF!</v>
      </c>
      <c r="AJ21" s="1" t="e">
        <f t="shared" si="7"/>
        <v>#REF!</v>
      </c>
      <c r="AK21" s="1" t="e">
        <f t="shared" si="8"/>
        <v>#REF!</v>
      </c>
      <c r="AL21" s="1" t="s">
        <v>54</v>
      </c>
      <c r="AM21" s="1" t="s">
        <v>151</v>
      </c>
      <c r="AN21" s="11" t="e">
        <f t="shared" si="9"/>
        <v>#REF!</v>
      </c>
      <c r="AO21" s="1" t="str">
        <f>Table110[[#This Row],[Manufacturer''s Category]]</f>
        <v>Community</v>
      </c>
      <c r="AQ21" s="1" t="e">
        <f t="shared" si="10"/>
        <v>#REF!</v>
      </c>
    </row>
    <row r="22" spans="1:43" ht="42" customHeight="1" x14ac:dyDescent="0.3">
      <c r="A22" s="1" t="e">
        <f t="shared" si="0"/>
        <v>#REF!</v>
      </c>
      <c r="B22" s="5" t="e">
        <f t="shared" si="1"/>
        <v>#REF!</v>
      </c>
      <c r="C22" s="33" t="s">
        <v>3892</v>
      </c>
      <c r="D22" s="1" t="s">
        <v>584</v>
      </c>
      <c r="E22" s="1" t="s">
        <v>53</v>
      </c>
      <c r="F22" s="31">
        <v>1266</v>
      </c>
      <c r="G22" s="1" t="s">
        <v>583</v>
      </c>
      <c r="M22" s="1" t="s">
        <v>73</v>
      </c>
      <c r="N22" s="1" t="s">
        <v>1</v>
      </c>
      <c r="O22" s="23">
        <v>14.968536</v>
      </c>
      <c r="P22" s="1" t="e">
        <f t="shared" si="2"/>
        <v>#REF!</v>
      </c>
      <c r="R22" s="7" t="str">
        <f>Table110[[#This Row],[Short Description]]</f>
        <v>HSB3-BFR22W</v>
      </c>
      <c r="S22" s="1" t="s">
        <v>585</v>
      </c>
      <c r="T22" s="1" t="s">
        <v>515</v>
      </c>
      <c r="U22" s="1" t="s">
        <v>3</v>
      </c>
      <c r="V22" s="1" t="e">
        <f t="shared" si="3"/>
        <v>#REF!</v>
      </c>
      <c r="W22" s="1" t="e">
        <f t="shared" si="4"/>
        <v>#REF!</v>
      </c>
      <c r="X22" s="1" t="s">
        <v>524</v>
      </c>
      <c r="AC22" s="6"/>
      <c r="AH22" s="1" t="e">
        <f t="shared" si="5"/>
        <v>#REF!</v>
      </c>
      <c r="AI22" s="1" t="e">
        <f t="shared" si="6"/>
        <v>#REF!</v>
      </c>
      <c r="AJ22" s="1" t="e">
        <f t="shared" si="7"/>
        <v>#REF!</v>
      </c>
      <c r="AK22" s="1" t="e">
        <f t="shared" si="8"/>
        <v>#REF!</v>
      </c>
      <c r="AL22" s="1" t="s">
        <v>54</v>
      </c>
      <c r="AM22" s="1" t="s">
        <v>151</v>
      </c>
      <c r="AN22" s="11" t="e">
        <f t="shared" si="9"/>
        <v>#REF!</v>
      </c>
      <c r="AO22" s="1" t="str">
        <f>Table110[[#This Row],[Manufacturer''s Category]]</f>
        <v>Community</v>
      </c>
      <c r="AQ22" s="1" t="e">
        <f t="shared" si="10"/>
        <v>#REF!</v>
      </c>
    </row>
    <row r="23" spans="1:43" ht="42" customHeight="1" x14ac:dyDescent="0.3">
      <c r="A23" s="1" t="e">
        <f t="shared" si="0"/>
        <v>#REF!</v>
      </c>
      <c r="B23" s="5" t="e">
        <f t="shared" si="1"/>
        <v>#REF!</v>
      </c>
      <c r="C23" s="33" t="s">
        <v>3893</v>
      </c>
      <c r="D23" s="1" t="s">
        <v>587</v>
      </c>
      <c r="E23" s="1" t="s">
        <v>53</v>
      </c>
      <c r="F23" s="31">
        <v>1762</v>
      </c>
      <c r="G23" s="1" t="s">
        <v>586</v>
      </c>
      <c r="M23" s="1" t="s">
        <v>73</v>
      </c>
      <c r="N23" s="1" t="s">
        <v>1</v>
      </c>
      <c r="O23" s="23">
        <v>19.050864000000001</v>
      </c>
      <c r="P23" s="1" t="e">
        <f t="shared" si="2"/>
        <v>#REF!</v>
      </c>
      <c r="R23" s="7" t="str">
        <f>Table110[[#This Row],[Short Description]]</f>
        <v>HSB3-SBR54B</v>
      </c>
      <c r="S23" s="1" t="s">
        <v>588</v>
      </c>
      <c r="T23" s="1" t="s">
        <v>515</v>
      </c>
      <c r="U23" s="1" t="s">
        <v>3</v>
      </c>
      <c r="V23" s="1" t="e">
        <f t="shared" si="3"/>
        <v>#REF!</v>
      </c>
      <c r="W23" s="1" t="e">
        <f t="shared" si="4"/>
        <v>#REF!</v>
      </c>
      <c r="X23" s="1" t="s">
        <v>524</v>
      </c>
      <c r="AC23" s="6"/>
      <c r="AH23" s="1" t="e">
        <f t="shared" si="5"/>
        <v>#REF!</v>
      </c>
      <c r="AI23" s="1" t="e">
        <f t="shared" si="6"/>
        <v>#REF!</v>
      </c>
      <c r="AJ23" s="1" t="e">
        <f t="shared" si="7"/>
        <v>#REF!</v>
      </c>
      <c r="AK23" s="1" t="e">
        <f t="shared" si="8"/>
        <v>#REF!</v>
      </c>
      <c r="AL23" s="1" t="s">
        <v>54</v>
      </c>
      <c r="AM23" s="1" t="s">
        <v>151</v>
      </c>
      <c r="AN23" s="11" t="e">
        <f t="shared" si="9"/>
        <v>#REF!</v>
      </c>
      <c r="AO23" s="1" t="str">
        <f>Table110[[#This Row],[Manufacturer''s Category]]</f>
        <v>Community</v>
      </c>
      <c r="AQ23" s="1" t="e">
        <f t="shared" si="10"/>
        <v>#REF!</v>
      </c>
    </row>
    <row r="24" spans="1:43" ht="42" customHeight="1" x14ac:dyDescent="0.3">
      <c r="A24" s="1" t="e">
        <f t="shared" si="0"/>
        <v>#REF!</v>
      </c>
      <c r="B24" s="5" t="e">
        <f t="shared" si="1"/>
        <v>#REF!</v>
      </c>
      <c r="C24" s="33" t="s">
        <v>3894</v>
      </c>
      <c r="D24" s="1" t="s">
        <v>590</v>
      </c>
      <c r="E24" s="1" t="s">
        <v>53</v>
      </c>
      <c r="F24" s="31">
        <v>1762</v>
      </c>
      <c r="G24" s="1" t="s">
        <v>589</v>
      </c>
      <c r="M24" s="1" t="s">
        <v>73</v>
      </c>
      <c r="N24" s="1" t="s">
        <v>1</v>
      </c>
      <c r="O24" s="23">
        <v>19.050864000000001</v>
      </c>
      <c r="P24" s="1" t="e">
        <f t="shared" si="2"/>
        <v>#REF!</v>
      </c>
      <c r="R24" s="7" t="str">
        <f>Table110[[#This Row],[Short Description]]</f>
        <v>HSB3-SBR54W</v>
      </c>
      <c r="S24" s="1" t="s">
        <v>591</v>
      </c>
      <c r="T24" s="1" t="s">
        <v>515</v>
      </c>
      <c r="U24" s="1" t="s">
        <v>3</v>
      </c>
      <c r="V24" s="1" t="e">
        <f t="shared" si="3"/>
        <v>#REF!</v>
      </c>
      <c r="W24" s="1" t="e">
        <f t="shared" si="4"/>
        <v>#REF!</v>
      </c>
      <c r="X24" s="1" t="s">
        <v>524</v>
      </c>
      <c r="AC24" s="6"/>
      <c r="AH24" s="1" t="e">
        <f t="shared" si="5"/>
        <v>#REF!</v>
      </c>
      <c r="AI24" s="1" t="e">
        <f t="shared" si="6"/>
        <v>#REF!</v>
      </c>
      <c r="AJ24" s="1" t="e">
        <f t="shared" si="7"/>
        <v>#REF!</v>
      </c>
      <c r="AK24" s="1" t="e">
        <f t="shared" si="8"/>
        <v>#REF!</v>
      </c>
      <c r="AL24" s="1" t="s">
        <v>54</v>
      </c>
      <c r="AM24" s="1" t="s">
        <v>151</v>
      </c>
      <c r="AN24" s="11" t="e">
        <f t="shared" si="9"/>
        <v>#REF!</v>
      </c>
      <c r="AO24" s="1" t="str">
        <f>Table110[[#This Row],[Manufacturer''s Category]]</f>
        <v>Community</v>
      </c>
      <c r="AQ24" s="1" t="e">
        <f t="shared" si="10"/>
        <v>#REF!</v>
      </c>
    </row>
    <row r="25" spans="1:43" ht="42" customHeight="1" x14ac:dyDescent="0.3">
      <c r="A25" s="1" t="e">
        <f t="shared" si="0"/>
        <v>#REF!</v>
      </c>
      <c r="B25" s="5" t="e">
        <f t="shared" si="1"/>
        <v>#REF!</v>
      </c>
      <c r="C25" s="33" t="s">
        <v>3895</v>
      </c>
      <c r="D25" s="1" t="s">
        <v>593</v>
      </c>
      <c r="E25" s="1" t="s">
        <v>53</v>
      </c>
      <c r="F25" s="31">
        <v>1156</v>
      </c>
      <c r="G25" s="1" t="s">
        <v>592</v>
      </c>
      <c r="M25" s="1" t="s">
        <v>73</v>
      </c>
      <c r="N25" s="1" t="s">
        <v>1</v>
      </c>
      <c r="O25" s="23">
        <v>12.700576</v>
      </c>
      <c r="P25" s="1" t="e">
        <f t="shared" si="2"/>
        <v>#REF!</v>
      </c>
      <c r="R25" s="7" t="str">
        <f>Table110[[#This Row],[Short Description]]</f>
        <v>HSB-BFR22B</v>
      </c>
      <c r="S25" s="1" t="s">
        <v>594</v>
      </c>
      <c r="T25" s="1" t="s">
        <v>515</v>
      </c>
      <c r="U25" s="1" t="s">
        <v>3</v>
      </c>
      <c r="V25" s="1" t="e">
        <f t="shared" si="3"/>
        <v>#REF!</v>
      </c>
      <c r="W25" s="1" t="e">
        <f t="shared" si="4"/>
        <v>#REF!</v>
      </c>
      <c r="X25" s="1" t="s">
        <v>524</v>
      </c>
      <c r="AC25" s="6"/>
      <c r="AH25" s="1" t="e">
        <f t="shared" si="5"/>
        <v>#REF!</v>
      </c>
      <c r="AI25" s="1" t="e">
        <f t="shared" si="6"/>
        <v>#REF!</v>
      </c>
      <c r="AJ25" s="1" t="e">
        <f t="shared" si="7"/>
        <v>#REF!</v>
      </c>
      <c r="AK25" s="1" t="e">
        <f t="shared" si="8"/>
        <v>#REF!</v>
      </c>
      <c r="AL25" s="1" t="s">
        <v>54</v>
      </c>
      <c r="AM25" s="1" t="s">
        <v>151</v>
      </c>
      <c r="AN25" s="11" t="e">
        <f t="shared" si="9"/>
        <v>#REF!</v>
      </c>
      <c r="AO25" s="1" t="str">
        <f>Table110[[#This Row],[Manufacturer''s Category]]</f>
        <v>Community</v>
      </c>
      <c r="AQ25" s="1" t="e">
        <f t="shared" si="10"/>
        <v>#REF!</v>
      </c>
    </row>
    <row r="26" spans="1:43" ht="42" customHeight="1" x14ac:dyDescent="0.3">
      <c r="A26" s="1" t="e">
        <f t="shared" si="0"/>
        <v>#REF!</v>
      </c>
      <c r="B26" s="5" t="e">
        <f t="shared" si="1"/>
        <v>#REF!</v>
      </c>
      <c r="C26" s="33" t="s">
        <v>3896</v>
      </c>
      <c r="D26" s="1" t="s">
        <v>596</v>
      </c>
      <c r="E26" s="1" t="s">
        <v>53</v>
      </c>
      <c r="F26" s="31">
        <v>1156</v>
      </c>
      <c r="G26" s="1" t="s">
        <v>595</v>
      </c>
      <c r="M26" s="1" t="s">
        <v>73</v>
      </c>
      <c r="N26" s="1" t="s">
        <v>1</v>
      </c>
      <c r="O26" s="23">
        <v>12.700576</v>
      </c>
      <c r="P26" s="1" t="e">
        <f t="shared" si="2"/>
        <v>#REF!</v>
      </c>
      <c r="R26" s="7" t="str">
        <f>Table110[[#This Row],[Short Description]]</f>
        <v>HSB-BFR22W</v>
      </c>
      <c r="S26" s="1" t="s">
        <v>597</v>
      </c>
      <c r="T26" s="1" t="s">
        <v>515</v>
      </c>
      <c r="U26" s="1" t="s">
        <v>3</v>
      </c>
      <c r="V26" s="1" t="e">
        <f t="shared" si="3"/>
        <v>#REF!</v>
      </c>
      <c r="W26" s="1" t="e">
        <f t="shared" si="4"/>
        <v>#REF!</v>
      </c>
      <c r="X26" s="1" t="s">
        <v>524</v>
      </c>
      <c r="AC26" s="6"/>
      <c r="AH26" s="1" t="e">
        <f t="shared" si="5"/>
        <v>#REF!</v>
      </c>
      <c r="AI26" s="1" t="e">
        <f t="shared" si="6"/>
        <v>#REF!</v>
      </c>
      <c r="AJ26" s="1" t="e">
        <f t="shared" si="7"/>
        <v>#REF!</v>
      </c>
      <c r="AK26" s="1" t="e">
        <f t="shared" si="8"/>
        <v>#REF!</v>
      </c>
      <c r="AL26" s="1" t="s">
        <v>54</v>
      </c>
      <c r="AM26" s="1" t="s">
        <v>151</v>
      </c>
      <c r="AN26" s="11" t="e">
        <f t="shared" si="9"/>
        <v>#REF!</v>
      </c>
      <c r="AO26" s="1" t="str">
        <f>Table110[[#This Row],[Manufacturer''s Category]]</f>
        <v>Community</v>
      </c>
      <c r="AQ26" s="1" t="e">
        <f t="shared" si="10"/>
        <v>#REF!</v>
      </c>
    </row>
    <row r="27" spans="1:43" ht="42" customHeight="1" x14ac:dyDescent="0.3">
      <c r="A27" s="1" t="e">
        <f t="shared" si="0"/>
        <v>#REF!</v>
      </c>
      <c r="B27" s="5" t="e">
        <f t="shared" si="1"/>
        <v>#REF!</v>
      </c>
      <c r="C27" s="33" t="s">
        <v>3897</v>
      </c>
      <c r="D27" s="1" t="s">
        <v>599</v>
      </c>
      <c r="E27" s="1" t="s">
        <v>53</v>
      </c>
      <c r="F27" s="31">
        <v>1652</v>
      </c>
      <c r="G27" s="1" t="s">
        <v>598</v>
      </c>
      <c r="M27" s="1" t="s">
        <v>73</v>
      </c>
      <c r="N27" s="1" t="s">
        <v>1</v>
      </c>
      <c r="O27" s="23">
        <v>19.504456000000001</v>
      </c>
      <c r="P27" s="1" t="e">
        <f t="shared" si="2"/>
        <v>#REF!</v>
      </c>
      <c r="R27" s="7" t="str">
        <f>Table110[[#This Row],[Short Description]]</f>
        <v>HSB-SBR54B</v>
      </c>
      <c r="S27" s="1" t="s">
        <v>600</v>
      </c>
      <c r="T27" s="1" t="s">
        <v>515</v>
      </c>
      <c r="U27" s="1" t="s">
        <v>3</v>
      </c>
      <c r="V27" s="1" t="e">
        <f t="shared" si="3"/>
        <v>#REF!</v>
      </c>
      <c r="W27" s="1" t="e">
        <f t="shared" si="4"/>
        <v>#REF!</v>
      </c>
      <c r="X27" s="1" t="s">
        <v>524</v>
      </c>
      <c r="AC27" s="6"/>
      <c r="AH27" s="1" t="e">
        <f t="shared" si="5"/>
        <v>#REF!</v>
      </c>
      <c r="AI27" s="1" t="e">
        <f t="shared" si="6"/>
        <v>#REF!</v>
      </c>
      <c r="AJ27" s="1" t="e">
        <f t="shared" si="7"/>
        <v>#REF!</v>
      </c>
      <c r="AK27" s="1" t="e">
        <f t="shared" si="8"/>
        <v>#REF!</v>
      </c>
      <c r="AL27" s="1" t="s">
        <v>54</v>
      </c>
      <c r="AM27" s="1" t="s">
        <v>151</v>
      </c>
      <c r="AN27" s="11" t="e">
        <f t="shared" si="9"/>
        <v>#REF!</v>
      </c>
      <c r="AO27" s="1" t="str">
        <f>Table110[[#This Row],[Manufacturer''s Category]]</f>
        <v>Community</v>
      </c>
      <c r="AQ27" s="1" t="e">
        <f t="shared" si="10"/>
        <v>#REF!</v>
      </c>
    </row>
    <row r="28" spans="1:43" ht="42" customHeight="1" x14ac:dyDescent="0.3">
      <c r="A28" s="1" t="e">
        <f t="shared" si="0"/>
        <v>#REF!</v>
      </c>
      <c r="B28" s="5" t="e">
        <f t="shared" si="1"/>
        <v>#REF!</v>
      </c>
      <c r="C28" s="33" t="s">
        <v>3898</v>
      </c>
      <c r="D28" s="1" t="s">
        <v>602</v>
      </c>
      <c r="E28" s="1" t="s">
        <v>53</v>
      </c>
      <c r="F28" s="31">
        <v>1652</v>
      </c>
      <c r="G28" s="1" t="s">
        <v>601</v>
      </c>
      <c r="M28" s="1" t="s">
        <v>73</v>
      </c>
      <c r="N28" s="1" t="s">
        <v>1</v>
      </c>
      <c r="O28" s="23">
        <v>19.504456000000001</v>
      </c>
      <c r="P28" s="1" t="e">
        <f t="shared" si="2"/>
        <v>#REF!</v>
      </c>
      <c r="R28" s="7" t="str">
        <f>Table110[[#This Row],[Short Description]]</f>
        <v>HSB-SBR54W</v>
      </c>
      <c r="S28" s="1" t="s">
        <v>603</v>
      </c>
      <c r="T28" s="1" t="s">
        <v>515</v>
      </c>
      <c r="U28" s="1" t="s">
        <v>3</v>
      </c>
      <c r="V28" s="1" t="e">
        <f t="shared" si="3"/>
        <v>#REF!</v>
      </c>
      <c r="W28" s="1" t="e">
        <f t="shared" si="4"/>
        <v>#REF!</v>
      </c>
      <c r="X28" s="1" t="s">
        <v>524</v>
      </c>
      <c r="AC28" s="6"/>
      <c r="AH28" s="1" t="e">
        <f t="shared" si="5"/>
        <v>#REF!</v>
      </c>
      <c r="AI28" s="1" t="e">
        <f t="shared" si="6"/>
        <v>#REF!</v>
      </c>
      <c r="AJ28" s="1" t="e">
        <f t="shared" si="7"/>
        <v>#REF!</v>
      </c>
      <c r="AK28" s="1" t="e">
        <f t="shared" si="8"/>
        <v>#REF!</v>
      </c>
      <c r="AL28" s="1" t="s">
        <v>54</v>
      </c>
      <c r="AM28" s="1" t="s">
        <v>151</v>
      </c>
      <c r="AN28" s="11" t="e">
        <f t="shared" si="9"/>
        <v>#REF!</v>
      </c>
      <c r="AO28" s="1" t="str">
        <f>Table110[[#This Row],[Manufacturer''s Category]]</f>
        <v>Community</v>
      </c>
      <c r="AQ28" s="1" t="e">
        <f t="shared" si="10"/>
        <v>#REF!</v>
      </c>
    </row>
    <row r="29" spans="1:43" ht="42" customHeight="1" x14ac:dyDescent="0.3">
      <c r="A29" s="1" t="e">
        <f t="shared" si="0"/>
        <v>#REF!</v>
      </c>
      <c r="B29" s="5" t="e">
        <f t="shared" si="1"/>
        <v>#REF!</v>
      </c>
      <c r="C29" s="33" t="s">
        <v>3900</v>
      </c>
      <c r="D29" s="1" t="s">
        <v>605</v>
      </c>
      <c r="E29" s="1" t="s">
        <v>53</v>
      </c>
      <c r="F29" s="31">
        <v>728</v>
      </c>
      <c r="G29" s="1" t="s">
        <v>604</v>
      </c>
      <c r="M29" s="1" t="s">
        <v>73</v>
      </c>
      <c r="N29" s="1" t="s">
        <v>1</v>
      </c>
      <c r="O29" s="23">
        <v>10.886208</v>
      </c>
      <c r="P29" s="1" t="e">
        <f t="shared" si="2"/>
        <v>#REF!</v>
      </c>
      <c r="R29" s="7" t="str">
        <f>Table110[[#This Row],[Short Description]]</f>
        <v>HVS3B</v>
      </c>
      <c r="S29" s="1" t="s">
        <v>606</v>
      </c>
      <c r="T29" s="1" t="s">
        <v>515</v>
      </c>
      <c r="U29" s="1" t="s">
        <v>3</v>
      </c>
      <c r="V29" s="1" t="e">
        <f t="shared" si="3"/>
        <v>#REF!</v>
      </c>
      <c r="W29" s="1" t="e">
        <f t="shared" si="4"/>
        <v>#REF!</v>
      </c>
      <c r="X29" s="1" t="s">
        <v>524</v>
      </c>
      <c r="AC29" s="6"/>
      <c r="AH29" s="1" t="e">
        <f t="shared" si="5"/>
        <v>#REF!</v>
      </c>
      <c r="AI29" s="1" t="e">
        <f t="shared" si="6"/>
        <v>#REF!</v>
      </c>
      <c r="AJ29" s="1" t="e">
        <f t="shared" si="7"/>
        <v>#REF!</v>
      </c>
      <c r="AK29" s="1" t="e">
        <f t="shared" si="8"/>
        <v>#REF!</v>
      </c>
      <c r="AL29" s="1" t="s">
        <v>54</v>
      </c>
      <c r="AM29" s="1" t="s">
        <v>151</v>
      </c>
      <c r="AN29" s="11" t="e">
        <f t="shared" si="9"/>
        <v>#REF!</v>
      </c>
      <c r="AO29" s="1" t="str">
        <f>Table110[[#This Row],[Manufacturer''s Category]]</f>
        <v>Community</v>
      </c>
      <c r="AQ29" s="1" t="e">
        <f t="shared" si="10"/>
        <v>#REF!</v>
      </c>
    </row>
    <row r="30" spans="1:43" ht="42" customHeight="1" x14ac:dyDescent="0.3">
      <c r="A30" s="1" t="e">
        <f t="shared" si="0"/>
        <v>#REF!</v>
      </c>
      <c r="B30" s="5" t="e">
        <f t="shared" si="1"/>
        <v>#REF!</v>
      </c>
      <c r="C30" s="33" t="s">
        <v>3901</v>
      </c>
      <c r="D30" s="1" t="s">
        <v>608</v>
      </c>
      <c r="E30" s="1" t="s">
        <v>53</v>
      </c>
      <c r="F30" s="31">
        <v>728</v>
      </c>
      <c r="G30" s="1" t="s">
        <v>607</v>
      </c>
      <c r="M30" s="1" t="s">
        <v>73</v>
      </c>
      <c r="N30" s="1" t="s">
        <v>1</v>
      </c>
      <c r="O30" s="23">
        <v>10.886208</v>
      </c>
      <c r="P30" s="1" t="e">
        <f t="shared" si="2"/>
        <v>#REF!</v>
      </c>
      <c r="R30" s="7" t="str">
        <f>Table110[[#This Row],[Short Description]]</f>
        <v>HVS3W</v>
      </c>
      <c r="S30" s="1" t="s">
        <v>609</v>
      </c>
      <c r="T30" s="1" t="s">
        <v>515</v>
      </c>
      <c r="U30" s="1" t="s">
        <v>3</v>
      </c>
      <c r="V30" s="1" t="e">
        <f t="shared" si="3"/>
        <v>#REF!</v>
      </c>
      <c r="W30" s="1" t="e">
        <f t="shared" si="4"/>
        <v>#REF!</v>
      </c>
      <c r="X30" s="1" t="s">
        <v>524</v>
      </c>
      <c r="AC30" s="6"/>
      <c r="AH30" s="1" t="e">
        <f t="shared" si="5"/>
        <v>#REF!</v>
      </c>
      <c r="AI30" s="1" t="e">
        <f t="shared" si="6"/>
        <v>#REF!</v>
      </c>
      <c r="AJ30" s="1" t="e">
        <f t="shared" si="7"/>
        <v>#REF!</v>
      </c>
      <c r="AK30" s="1" t="e">
        <f t="shared" si="8"/>
        <v>#REF!</v>
      </c>
      <c r="AL30" s="1" t="s">
        <v>54</v>
      </c>
      <c r="AM30" s="1" t="s">
        <v>151</v>
      </c>
      <c r="AN30" s="11" t="e">
        <f t="shared" si="9"/>
        <v>#REF!</v>
      </c>
      <c r="AO30" s="1" t="str">
        <f>Table110[[#This Row],[Manufacturer''s Category]]</f>
        <v>Community</v>
      </c>
      <c r="AQ30" s="1" t="e">
        <f t="shared" si="10"/>
        <v>#REF!</v>
      </c>
    </row>
    <row r="31" spans="1:43" ht="42" customHeight="1" x14ac:dyDescent="0.3">
      <c r="A31" s="1" t="e">
        <f t="shared" si="0"/>
        <v>#REF!</v>
      </c>
      <c r="B31" s="5" t="e">
        <f t="shared" si="1"/>
        <v>#REF!</v>
      </c>
      <c r="C31" s="33" t="s">
        <v>3902</v>
      </c>
      <c r="D31" s="1" t="s">
        <v>611</v>
      </c>
      <c r="E31" s="1" t="s">
        <v>53</v>
      </c>
      <c r="F31" s="31">
        <v>638</v>
      </c>
      <c r="G31" s="1" t="s">
        <v>610</v>
      </c>
      <c r="M31" s="1" t="s">
        <v>73</v>
      </c>
      <c r="N31" s="1" t="s">
        <v>1</v>
      </c>
      <c r="O31" s="23">
        <v>9.0718399999999999</v>
      </c>
      <c r="P31" s="1" t="e">
        <f t="shared" si="2"/>
        <v>#REF!</v>
      </c>
      <c r="R31" s="7" t="str">
        <f>Table110[[#This Row],[Short Description]]</f>
        <v>HVSB</v>
      </c>
      <c r="S31" s="1" t="s">
        <v>612</v>
      </c>
      <c r="T31" s="1" t="s">
        <v>515</v>
      </c>
      <c r="U31" s="1" t="s">
        <v>3</v>
      </c>
      <c r="V31" s="1" t="e">
        <f t="shared" si="3"/>
        <v>#REF!</v>
      </c>
      <c r="W31" s="1" t="e">
        <f t="shared" si="4"/>
        <v>#REF!</v>
      </c>
      <c r="X31" s="1" t="s">
        <v>524</v>
      </c>
      <c r="AC31" s="6"/>
      <c r="AH31" s="1" t="e">
        <f t="shared" si="5"/>
        <v>#REF!</v>
      </c>
      <c r="AI31" s="1" t="e">
        <f t="shared" si="6"/>
        <v>#REF!</v>
      </c>
      <c r="AJ31" s="1" t="e">
        <f t="shared" si="7"/>
        <v>#REF!</v>
      </c>
      <c r="AK31" s="1" t="e">
        <f t="shared" si="8"/>
        <v>#REF!</v>
      </c>
      <c r="AL31" s="1" t="s">
        <v>54</v>
      </c>
      <c r="AM31" s="1" t="s">
        <v>151</v>
      </c>
      <c r="AN31" s="11" t="e">
        <f t="shared" si="9"/>
        <v>#REF!</v>
      </c>
      <c r="AO31" s="1" t="str">
        <f>Table110[[#This Row],[Manufacturer''s Category]]</f>
        <v>Community</v>
      </c>
      <c r="AQ31" s="1" t="e">
        <f t="shared" si="10"/>
        <v>#REF!</v>
      </c>
    </row>
    <row r="32" spans="1:43" ht="42" customHeight="1" x14ac:dyDescent="0.3">
      <c r="A32" s="1" t="e">
        <f t="shared" si="0"/>
        <v>#REF!</v>
      </c>
      <c r="B32" s="5" t="e">
        <f t="shared" si="1"/>
        <v>#REF!</v>
      </c>
      <c r="C32" s="33" t="s">
        <v>3903</v>
      </c>
      <c r="D32" s="1" t="s">
        <v>614</v>
      </c>
      <c r="E32" s="1" t="s">
        <v>53</v>
      </c>
      <c r="F32" s="31">
        <v>638</v>
      </c>
      <c r="G32" s="1" t="s">
        <v>613</v>
      </c>
      <c r="M32" s="1" t="s">
        <v>73</v>
      </c>
      <c r="N32" s="1" t="s">
        <v>1</v>
      </c>
      <c r="O32" s="23">
        <v>9.0718399999999999</v>
      </c>
      <c r="P32" s="1" t="e">
        <f t="shared" si="2"/>
        <v>#REF!</v>
      </c>
      <c r="R32" s="7" t="str">
        <f>Table110[[#This Row],[Short Description]]</f>
        <v>HVSW</v>
      </c>
      <c r="S32" s="1" t="s">
        <v>615</v>
      </c>
      <c r="T32" s="1" t="s">
        <v>515</v>
      </c>
      <c r="U32" s="1" t="s">
        <v>3</v>
      </c>
      <c r="V32" s="1" t="e">
        <f t="shared" si="3"/>
        <v>#REF!</v>
      </c>
      <c r="W32" s="1" t="e">
        <f t="shared" si="4"/>
        <v>#REF!</v>
      </c>
      <c r="X32" s="1" t="s">
        <v>524</v>
      </c>
      <c r="AC32" s="6"/>
      <c r="AH32" s="1" t="e">
        <f t="shared" si="5"/>
        <v>#REF!</v>
      </c>
      <c r="AI32" s="1" t="e">
        <f t="shared" si="6"/>
        <v>#REF!</v>
      </c>
      <c r="AJ32" s="1" t="e">
        <f t="shared" si="7"/>
        <v>#REF!</v>
      </c>
      <c r="AK32" s="1" t="e">
        <f t="shared" si="8"/>
        <v>#REF!</v>
      </c>
      <c r="AL32" s="1" t="s">
        <v>54</v>
      </c>
      <c r="AM32" s="1" t="s">
        <v>151</v>
      </c>
      <c r="AN32" s="11" t="e">
        <f t="shared" si="9"/>
        <v>#REF!</v>
      </c>
      <c r="AO32" s="1" t="str">
        <f>Table110[[#This Row],[Manufacturer''s Category]]</f>
        <v>Community</v>
      </c>
      <c r="AQ32" s="1" t="e">
        <f t="shared" si="10"/>
        <v>#REF!</v>
      </c>
    </row>
    <row r="33" spans="1:43" ht="42" customHeight="1" x14ac:dyDescent="0.3">
      <c r="A33" s="1" t="e">
        <f t="shared" si="0"/>
        <v>#REF!</v>
      </c>
      <c r="B33" s="5" t="e">
        <f t="shared" si="1"/>
        <v>#REF!</v>
      </c>
      <c r="C33" s="33" t="s">
        <v>3904</v>
      </c>
      <c r="D33" s="1" t="s">
        <v>617</v>
      </c>
      <c r="E33" s="1" t="s">
        <v>53</v>
      </c>
      <c r="F33" s="31">
        <v>606</v>
      </c>
      <c r="G33" s="1" t="s">
        <v>616</v>
      </c>
      <c r="M33" s="1" t="s">
        <v>73</v>
      </c>
      <c r="N33" s="1" t="s">
        <v>1</v>
      </c>
      <c r="O33" s="23">
        <v>16.329312000000002</v>
      </c>
      <c r="P33" s="1" t="e">
        <f t="shared" si="2"/>
        <v>#REF!</v>
      </c>
      <c r="R33" s="7" t="str">
        <f>Table110[[#This Row],[Short Description]]</f>
        <v>IAF40B</v>
      </c>
      <c r="S33" s="1" t="s">
        <v>618</v>
      </c>
      <c r="T33" s="1" t="s">
        <v>515</v>
      </c>
      <c r="U33" s="1" t="s">
        <v>3</v>
      </c>
      <c r="V33" s="1" t="e">
        <f t="shared" si="3"/>
        <v>#REF!</v>
      </c>
      <c r="W33" s="1" t="e">
        <f t="shared" si="4"/>
        <v>#REF!</v>
      </c>
      <c r="X33" s="1" t="s">
        <v>524</v>
      </c>
      <c r="AC33" s="6"/>
      <c r="AH33" s="1" t="e">
        <f t="shared" si="5"/>
        <v>#REF!</v>
      </c>
      <c r="AI33" s="1" t="e">
        <f t="shared" si="6"/>
        <v>#REF!</v>
      </c>
      <c r="AJ33" s="1" t="e">
        <f t="shared" si="7"/>
        <v>#REF!</v>
      </c>
      <c r="AK33" s="1" t="e">
        <f t="shared" si="8"/>
        <v>#REF!</v>
      </c>
      <c r="AL33" s="1" t="s">
        <v>54</v>
      </c>
      <c r="AM33" s="1" t="s">
        <v>151</v>
      </c>
      <c r="AN33" s="11" t="e">
        <f t="shared" si="9"/>
        <v>#REF!</v>
      </c>
      <c r="AO33" s="1" t="str">
        <f>Table110[[#This Row],[Manufacturer''s Category]]</f>
        <v>Community</v>
      </c>
      <c r="AQ33" s="1" t="e">
        <f t="shared" si="10"/>
        <v>#REF!</v>
      </c>
    </row>
    <row r="34" spans="1:43" ht="42" customHeight="1" x14ac:dyDescent="0.3">
      <c r="A34" s="1" t="e">
        <f t="shared" si="0"/>
        <v>#REF!</v>
      </c>
      <c r="B34" s="5" t="e">
        <f t="shared" si="1"/>
        <v>#REF!</v>
      </c>
      <c r="C34" s="33" t="s">
        <v>3905</v>
      </c>
      <c r="D34" s="1" t="s">
        <v>620</v>
      </c>
      <c r="E34" s="1" t="s">
        <v>53</v>
      </c>
      <c r="F34" s="31">
        <v>606</v>
      </c>
      <c r="G34" s="1" t="s">
        <v>619</v>
      </c>
      <c r="M34" s="1" t="s">
        <v>73</v>
      </c>
      <c r="N34" s="1" t="s">
        <v>1</v>
      </c>
      <c r="O34" s="23">
        <v>16.329312000000002</v>
      </c>
      <c r="P34" s="1" t="e">
        <f t="shared" si="2"/>
        <v>#REF!</v>
      </c>
      <c r="R34" s="7" t="str">
        <f>Table110[[#This Row],[Short Description]]</f>
        <v>IAF40W</v>
      </c>
      <c r="S34" s="1" t="s">
        <v>621</v>
      </c>
      <c r="T34" s="1" t="s">
        <v>515</v>
      </c>
      <c r="U34" s="1" t="s">
        <v>3</v>
      </c>
      <c r="V34" s="1" t="e">
        <f t="shared" si="3"/>
        <v>#REF!</v>
      </c>
      <c r="W34" s="1" t="e">
        <f t="shared" si="4"/>
        <v>#REF!</v>
      </c>
      <c r="X34" s="1" t="s">
        <v>524</v>
      </c>
      <c r="AC34" s="6"/>
      <c r="AH34" s="1" t="e">
        <f t="shared" si="5"/>
        <v>#REF!</v>
      </c>
      <c r="AI34" s="1" t="e">
        <f t="shared" si="6"/>
        <v>#REF!</v>
      </c>
      <c r="AJ34" s="1" t="e">
        <f t="shared" si="7"/>
        <v>#REF!</v>
      </c>
      <c r="AK34" s="1" t="e">
        <f t="shared" si="8"/>
        <v>#REF!</v>
      </c>
      <c r="AL34" s="1" t="s">
        <v>54</v>
      </c>
      <c r="AM34" s="1" t="s">
        <v>151</v>
      </c>
      <c r="AN34" s="11" t="e">
        <f t="shared" si="9"/>
        <v>#REF!</v>
      </c>
      <c r="AO34" s="1" t="str">
        <f>Table110[[#This Row],[Manufacturer''s Category]]</f>
        <v>Community</v>
      </c>
      <c r="AQ34" s="1" t="e">
        <f t="shared" si="10"/>
        <v>#REF!</v>
      </c>
    </row>
    <row r="35" spans="1:43" ht="42" customHeight="1" x14ac:dyDescent="0.3">
      <c r="A35" s="1" t="e">
        <f t="shared" si="0"/>
        <v>#REF!</v>
      </c>
      <c r="B35" s="5" t="e">
        <f t="shared" si="1"/>
        <v>#REF!</v>
      </c>
      <c r="C35" s="33" t="s">
        <v>3906</v>
      </c>
      <c r="D35" s="1" t="s">
        <v>623</v>
      </c>
      <c r="E35" s="1" t="s">
        <v>53</v>
      </c>
      <c r="F35" s="31">
        <v>694</v>
      </c>
      <c r="G35" s="1" t="s">
        <v>622</v>
      </c>
      <c r="M35" s="1" t="s">
        <v>73</v>
      </c>
      <c r="N35" s="1" t="s">
        <v>1</v>
      </c>
      <c r="O35" s="23">
        <v>23.133192000000001</v>
      </c>
      <c r="P35" s="1" t="e">
        <f t="shared" si="2"/>
        <v>#REF!</v>
      </c>
      <c r="R35" s="7" t="str">
        <f>Table110[[#This Row],[Short Description]]</f>
        <v>IAF55B</v>
      </c>
      <c r="S35" s="1" t="s">
        <v>624</v>
      </c>
      <c r="T35" s="1" t="s">
        <v>515</v>
      </c>
      <c r="U35" s="1" t="s">
        <v>3</v>
      </c>
      <c r="V35" s="1" t="e">
        <f t="shared" si="3"/>
        <v>#REF!</v>
      </c>
      <c r="W35" s="1" t="e">
        <f t="shared" si="4"/>
        <v>#REF!</v>
      </c>
      <c r="X35" s="1" t="s">
        <v>524</v>
      </c>
      <c r="AC35" s="6"/>
      <c r="AH35" s="1" t="e">
        <f t="shared" si="5"/>
        <v>#REF!</v>
      </c>
      <c r="AI35" s="1" t="e">
        <f t="shared" si="6"/>
        <v>#REF!</v>
      </c>
      <c r="AJ35" s="1" t="e">
        <f t="shared" si="7"/>
        <v>#REF!</v>
      </c>
      <c r="AK35" s="1" t="e">
        <f t="shared" si="8"/>
        <v>#REF!</v>
      </c>
      <c r="AL35" s="1" t="s">
        <v>54</v>
      </c>
      <c r="AM35" s="1" t="s">
        <v>151</v>
      </c>
      <c r="AN35" s="11" t="e">
        <f t="shared" si="9"/>
        <v>#REF!</v>
      </c>
      <c r="AO35" s="1" t="str">
        <f>Table110[[#This Row],[Manufacturer''s Category]]</f>
        <v>Community</v>
      </c>
      <c r="AQ35" s="1" t="e">
        <f t="shared" si="10"/>
        <v>#REF!</v>
      </c>
    </row>
    <row r="36" spans="1:43" ht="42" customHeight="1" x14ac:dyDescent="0.3">
      <c r="A36" s="1" t="e">
        <f t="shared" si="0"/>
        <v>#REF!</v>
      </c>
      <c r="B36" s="5" t="e">
        <f t="shared" si="1"/>
        <v>#REF!</v>
      </c>
      <c r="C36" s="33" t="s">
        <v>3907</v>
      </c>
      <c r="D36" s="1" t="s">
        <v>626</v>
      </c>
      <c r="E36" s="1" t="s">
        <v>53</v>
      </c>
      <c r="F36" s="31">
        <v>694</v>
      </c>
      <c r="G36" s="1" t="s">
        <v>625</v>
      </c>
      <c r="M36" s="1" t="s">
        <v>73</v>
      </c>
      <c r="N36" s="1" t="s">
        <v>1</v>
      </c>
      <c r="O36" s="23">
        <v>23.133192000000001</v>
      </c>
      <c r="P36" s="1" t="e">
        <f t="shared" si="2"/>
        <v>#REF!</v>
      </c>
      <c r="R36" s="7" t="str">
        <f>Table110[[#This Row],[Short Description]]</f>
        <v>IAF55W</v>
      </c>
      <c r="S36" s="1" t="s">
        <v>627</v>
      </c>
      <c r="T36" s="1" t="s">
        <v>515</v>
      </c>
      <c r="U36" s="1" t="s">
        <v>3</v>
      </c>
      <c r="V36" s="1" t="e">
        <f t="shared" si="3"/>
        <v>#REF!</v>
      </c>
      <c r="W36" s="1" t="e">
        <f t="shared" si="4"/>
        <v>#REF!</v>
      </c>
      <c r="X36" s="1" t="s">
        <v>524</v>
      </c>
      <c r="AC36" s="6"/>
      <c r="AH36" s="1" t="e">
        <f t="shared" si="5"/>
        <v>#REF!</v>
      </c>
      <c r="AI36" s="1" t="e">
        <f t="shared" si="6"/>
        <v>#REF!</v>
      </c>
      <c r="AJ36" s="1" t="e">
        <f t="shared" si="7"/>
        <v>#REF!</v>
      </c>
      <c r="AK36" s="1" t="e">
        <f t="shared" si="8"/>
        <v>#REF!</v>
      </c>
      <c r="AL36" s="1" t="s">
        <v>54</v>
      </c>
      <c r="AM36" s="1" t="s">
        <v>151</v>
      </c>
      <c r="AN36" s="11" t="e">
        <f t="shared" si="9"/>
        <v>#REF!</v>
      </c>
      <c r="AO36" s="1" t="str">
        <f>Table110[[#This Row],[Manufacturer''s Category]]</f>
        <v>Community</v>
      </c>
      <c r="AQ36" s="1" t="e">
        <f t="shared" si="10"/>
        <v>#REF!</v>
      </c>
    </row>
    <row r="37" spans="1:43" ht="42" customHeight="1" x14ac:dyDescent="0.3">
      <c r="A37" s="1" t="e">
        <f t="shared" si="0"/>
        <v>#REF!</v>
      </c>
      <c r="B37" s="5" t="e">
        <f t="shared" si="1"/>
        <v>#REF!</v>
      </c>
      <c r="C37" s="33" t="s">
        <v>3908</v>
      </c>
      <c r="D37" s="1" t="s">
        <v>629</v>
      </c>
      <c r="E37" s="1" t="s">
        <v>53</v>
      </c>
      <c r="F37" s="31">
        <v>1320</v>
      </c>
      <c r="G37" s="1" t="s">
        <v>628</v>
      </c>
      <c r="M37" s="1" t="s">
        <v>73</v>
      </c>
      <c r="N37" s="1" t="s">
        <v>1</v>
      </c>
      <c r="O37" s="23">
        <v>9.0718399999999999</v>
      </c>
      <c r="P37" s="1" t="e">
        <f t="shared" si="2"/>
        <v>#REF!</v>
      </c>
      <c r="R37" s="7" t="str">
        <f>Table110[[#This Row],[Short Description]]</f>
        <v>IC6-1062/00B</v>
      </c>
      <c r="S37" s="1" t="s">
        <v>630</v>
      </c>
      <c r="T37" s="1" t="s">
        <v>631</v>
      </c>
      <c r="U37" s="1" t="s">
        <v>57</v>
      </c>
      <c r="V37" s="1" t="e">
        <f t="shared" si="3"/>
        <v>#REF!</v>
      </c>
      <c r="W37" s="1" t="e">
        <f t="shared" si="4"/>
        <v>#REF!</v>
      </c>
      <c r="X37" s="1" t="s">
        <v>524</v>
      </c>
      <c r="AC37" s="6"/>
      <c r="AH37" s="1" t="e">
        <f t="shared" si="5"/>
        <v>#REF!</v>
      </c>
      <c r="AI37" s="1" t="e">
        <f t="shared" si="6"/>
        <v>#REF!</v>
      </c>
      <c r="AJ37" s="1" t="e">
        <f t="shared" si="7"/>
        <v>#REF!</v>
      </c>
      <c r="AK37" s="1" t="e">
        <f t="shared" si="8"/>
        <v>#REF!</v>
      </c>
      <c r="AL37" s="1" t="s">
        <v>54</v>
      </c>
      <c r="AM37" s="1" t="s">
        <v>151</v>
      </c>
      <c r="AN37" s="11" t="e">
        <f t="shared" si="9"/>
        <v>#REF!</v>
      </c>
      <c r="AO37" s="1" t="str">
        <f>Table110[[#This Row],[Manufacturer''s Category]]</f>
        <v>Community</v>
      </c>
      <c r="AQ37" s="1" t="e">
        <f t="shared" si="10"/>
        <v>#REF!</v>
      </c>
    </row>
    <row r="38" spans="1:43" ht="42" customHeight="1" x14ac:dyDescent="0.3">
      <c r="A38" s="1" t="e">
        <f t="shared" si="0"/>
        <v>#REF!</v>
      </c>
      <c r="B38" s="5" t="e">
        <f t="shared" si="1"/>
        <v>#REF!</v>
      </c>
      <c r="C38" s="33" t="s">
        <v>3909</v>
      </c>
      <c r="D38" s="1" t="s">
        <v>633</v>
      </c>
      <c r="E38" s="1" t="s">
        <v>53</v>
      </c>
      <c r="F38" s="31">
        <v>1320</v>
      </c>
      <c r="G38" s="1" t="s">
        <v>632</v>
      </c>
      <c r="M38" s="1" t="s">
        <v>73</v>
      </c>
      <c r="N38" s="1" t="s">
        <v>1</v>
      </c>
      <c r="O38" s="23">
        <v>9.0718399999999999</v>
      </c>
      <c r="P38" s="1" t="e">
        <f t="shared" si="2"/>
        <v>#REF!</v>
      </c>
      <c r="R38" s="7" t="str">
        <f>Table110[[#This Row],[Short Description]]</f>
        <v>IC6-1062/00W</v>
      </c>
      <c r="S38" s="1" t="s">
        <v>634</v>
      </c>
      <c r="T38" s="1" t="s">
        <v>631</v>
      </c>
      <c r="U38" s="1" t="s">
        <v>57</v>
      </c>
      <c r="V38" s="1" t="e">
        <f t="shared" si="3"/>
        <v>#REF!</v>
      </c>
      <c r="W38" s="1" t="e">
        <f t="shared" si="4"/>
        <v>#REF!</v>
      </c>
      <c r="X38" s="1" t="s">
        <v>524</v>
      </c>
      <c r="AC38" s="6"/>
      <c r="AH38" s="1" t="e">
        <f t="shared" si="5"/>
        <v>#REF!</v>
      </c>
      <c r="AI38" s="1" t="e">
        <f t="shared" si="6"/>
        <v>#REF!</v>
      </c>
      <c r="AJ38" s="1" t="e">
        <f t="shared" si="7"/>
        <v>#REF!</v>
      </c>
      <c r="AK38" s="1" t="e">
        <f t="shared" si="8"/>
        <v>#REF!</v>
      </c>
      <c r="AL38" s="1" t="s">
        <v>54</v>
      </c>
      <c r="AM38" s="1" t="s">
        <v>151</v>
      </c>
      <c r="AN38" s="11" t="e">
        <f t="shared" si="9"/>
        <v>#REF!</v>
      </c>
      <c r="AO38" s="1" t="str">
        <f>Table110[[#This Row],[Manufacturer''s Category]]</f>
        <v>Community</v>
      </c>
      <c r="AQ38" s="1" t="e">
        <f t="shared" si="10"/>
        <v>#REF!</v>
      </c>
    </row>
    <row r="39" spans="1:43" ht="42" customHeight="1" x14ac:dyDescent="0.3">
      <c r="A39" s="1" t="e">
        <f t="shared" si="0"/>
        <v>#REF!</v>
      </c>
      <c r="B39" s="5" t="e">
        <f t="shared" si="1"/>
        <v>#REF!</v>
      </c>
      <c r="C39" s="33" t="s">
        <v>3910</v>
      </c>
      <c r="D39" s="1" t="s">
        <v>636</v>
      </c>
      <c r="E39" s="1" t="s">
        <v>53</v>
      </c>
      <c r="F39" s="31">
        <v>1432</v>
      </c>
      <c r="G39" s="1" t="s">
        <v>635</v>
      </c>
      <c r="M39" s="1" t="s">
        <v>73</v>
      </c>
      <c r="N39" s="1" t="s">
        <v>1</v>
      </c>
      <c r="O39" s="23">
        <v>10.886208</v>
      </c>
      <c r="P39" s="1" t="e">
        <f t="shared" si="2"/>
        <v>#REF!</v>
      </c>
      <c r="R39" s="7" t="str">
        <f>Table110[[#This Row],[Short Description]]</f>
        <v>IC6-1062T00B</v>
      </c>
      <c r="S39" s="1" t="s">
        <v>637</v>
      </c>
      <c r="T39" s="1" t="s">
        <v>631</v>
      </c>
      <c r="U39" s="1" t="s">
        <v>57</v>
      </c>
      <c r="V39" s="1" t="e">
        <f t="shared" si="3"/>
        <v>#REF!</v>
      </c>
      <c r="W39" s="1" t="e">
        <f t="shared" si="4"/>
        <v>#REF!</v>
      </c>
      <c r="X39" s="1" t="s">
        <v>524</v>
      </c>
      <c r="AC39" s="6"/>
      <c r="AH39" s="1" t="e">
        <f t="shared" si="5"/>
        <v>#REF!</v>
      </c>
      <c r="AI39" s="1" t="e">
        <f t="shared" si="6"/>
        <v>#REF!</v>
      </c>
      <c r="AJ39" s="1" t="e">
        <f t="shared" si="7"/>
        <v>#REF!</v>
      </c>
      <c r="AK39" s="1" t="e">
        <f t="shared" si="8"/>
        <v>#REF!</v>
      </c>
      <c r="AL39" s="1" t="s">
        <v>54</v>
      </c>
      <c r="AM39" s="1" t="s">
        <v>151</v>
      </c>
      <c r="AN39" s="11" t="e">
        <f t="shared" si="9"/>
        <v>#REF!</v>
      </c>
      <c r="AO39" s="1" t="str">
        <f>Table110[[#This Row],[Manufacturer''s Category]]</f>
        <v>Community</v>
      </c>
      <c r="AQ39" s="1" t="e">
        <f t="shared" si="10"/>
        <v>#REF!</v>
      </c>
    </row>
    <row r="40" spans="1:43" ht="42" customHeight="1" x14ac:dyDescent="0.3">
      <c r="A40" s="1" t="e">
        <f t="shared" si="0"/>
        <v>#REF!</v>
      </c>
      <c r="B40" s="5" t="e">
        <f t="shared" si="1"/>
        <v>#REF!</v>
      </c>
      <c r="C40" s="33" t="s">
        <v>3911</v>
      </c>
      <c r="D40" s="1" t="s">
        <v>639</v>
      </c>
      <c r="E40" s="1" t="s">
        <v>53</v>
      </c>
      <c r="F40" s="31">
        <v>1432</v>
      </c>
      <c r="G40" s="1" t="s">
        <v>638</v>
      </c>
      <c r="M40" s="1" t="s">
        <v>73</v>
      </c>
      <c r="N40" s="1" t="s">
        <v>1</v>
      </c>
      <c r="O40" s="23">
        <v>10.886208</v>
      </c>
      <c r="P40" s="1" t="e">
        <f t="shared" si="2"/>
        <v>#REF!</v>
      </c>
      <c r="R40" s="7" t="str">
        <f>Table110[[#This Row],[Short Description]]</f>
        <v>IC6-1062T00W</v>
      </c>
      <c r="S40" s="1" t="s">
        <v>640</v>
      </c>
      <c r="T40" s="1" t="s">
        <v>631</v>
      </c>
      <c r="U40" s="1" t="s">
        <v>57</v>
      </c>
      <c r="V40" s="1" t="e">
        <f t="shared" si="3"/>
        <v>#REF!</v>
      </c>
      <c r="W40" s="1" t="e">
        <f t="shared" si="4"/>
        <v>#REF!</v>
      </c>
      <c r="X40" s="1" t="s">
        <v>524</v>
      </c>
      <c r="AC40" s="6"/>
      <c r="AH40" s="1" t="e">
        <f t="shared" si="5"/>
        <v>#REF!</v>
      </c>
      <c r="AI40" s="1" t="e">
        <f t="shared" si="6"/>
        <v>#REF!</v>
      </c>
      <c r="AJ40" s="1" t="e">
        <f t="shared" si="7"/>
        <v>#REF!</v>
      </c>
      <c r="AK40" s="1" t="e">
        <f t="shared" si="8"/>
        <v>#REF!</v>
      </c>
      <c r="AL40" s="1" t="s">
        <v>54</v>
      </c>
      <c r="AM40" s="1" t="s">
        <v>151</v>
      </c>
      <c r="AN40" s="11" t="e">
        <f t="shared" si="9"/>
        <v>#REF!</v>
      </c>
      <c r="AO40" s="1" t="str">
        <f>Table110[[#This Row],[Manufacturer''s Category]]</f>
        <v>Community</v>
      </c>
      <c r="AQ40" s="1" t="e">
        <f t="shared" si="10"/>
        <v>#REF!</v>
      </c>
    </row>
    <row r="41" spans="1:43" ht="42" customHeight="1" x14ac:dyDescent="0.3">
      <c r="A41" s="1" t="e">
        <f t="shared" si="0"/>
        <v>#REF!</v>
      </c>
      <c r="B41" s="5" t="e">
        <f t="shared" si="1"/>
        <v>#REF!</v>
      </c>
      <c r="C41" s="33" t="s">
        <v>3912</v>
      </c>
      <c r="D41" s="1" t="s">
        <v>642</v>
      </c>
      <c r="E41" s="1" t="s">
        <v>53</v>
      </c>
      <c r="F41" s="31">
        <v>1500</v>
      </c>
      <c r="G41" s="1" t="s">
        <v>641</v>
      </c>
      <c r="M41" s="1" t="s">
        <v>73</v>
      </c>
      <c r="N41" s="1" t="s">
        <v>1</v>
      </c>
      <c r="O41" s="23">
        <v>7.2574719999999999</v>
      </c>
      <c r="P41" s="1" t="e">
        <f t="shared" si="2"/>
        <v>#REF!</v>
      </c>
      <c r="R41" s="7" t="str">
        <f>Table110[[#This Row],[Short Description]]</f>
        <v>IC6-1062WR00</v>
      </c>
      <c r="S41" s="1" t="s">
        <v>643</v>
      </c>
      <c r="T41" s="1" t="s">
        <v>631</v>
      </c>
      <c r="U41" s="1" t="s">
        <v>57</v>
      </c>
      <c r="V41" s="1" t="e">
        <f t="shared" si="3"/>
        <v>#REF!</v>
      </c>
      <c r="W41" s="1" t="e">
        <f t="shared" si="4"/>
        <v>#REF!</v>
      </c>
      <c r="X41" s="1" t="s">
        <v>524</v>
      </c>
      <c r="AC41" s="6"/>
      <c r="AH41" s="1" t="e">
        <f t="shared" si="5"/>
        <v>#REF!</v>
      </c>
      <c r="AI41" s="1" t="e">
        <f t="shared" si="6"/>
        <v>#REF!</v>
      </c>
      <c r="AJ41" s="1" t="e">
        <f t="shared" si="7"/>
        <v>#REF!</v>
      </c>
      <c r="AK41" s="1" t="e">
        <f t="shared" si="8"/>
        <v>#REF!</v>
      </c>
      <c r="AL41" s="1" t="s">
        <v>54</v>
      </c>
      <c r="AM41" s="1" t="s">
        <v>151</v>
      </c>
      <c r="AN41" s="11" t="e">
        <f t="shared" si="9"/>
        <v>#REF!</v>
      </c>
      <c r="AO41" s="1" t="str">
        <f>Table110[[#This Row],[Manufacturer''s Category]]</f>
        <v>Community</v>
      </c>
      <c r="AQ41" s="1" t="e">
        <f t="shared" si="10"/>
        <v>#REF!</v>
      </c>
    </row>
    <row r="42" spans="1:43" ht="42" customHeight="1" x14ac:dyDescent="0.3">
      <c r="A42" s="1" t="e">
        <f t="shared" si="0"/>
        <v>#REF!</v>
      </c>
      <c r="B42" s="5" t="e">
        <f t="shared" si="1"/>
        <v>#REF!</v>
      </c>
      <c r="C42" s="33" t="s">
        <v>3913</v>
      </c>
      <c r="D42" s="1" t="s">
        <v>645</v>
      </c>
      <c r="E42" s="1" t="s">
        <v>53</v>
      </c>
      <c r="F42" s="31">
        <v>1600</v>
      </c>
      <c r="G42" s="1" t="s">
        <v>644</v>
      </c>
      <c r="M42" s="1" t="s">
        <v>73</v>
      </c>
      <c r="N42" s="1" t="s">
        <v>1</v>
      </c>
      <c r="O42" s="23">
        <v>9.0718399999999999</v>
      </c>
      <c r="P42" s="1" t="e">
        <f t="shared" si="2"/>
        <v>#REF!</v>
      </c>
      <c r="R42" s="7" t="str">
        <f>Table110[[#This Row],[Short Description]]</f>
        <v>IC6-1062WT00</v>
      </c>
      <c r="S42" s="1" t="s">
        <v>646</v>
      </c>
      <c r="T42" s="1" t="s">
        <v>631</v>
      </c>
      <c r="U42" s="1" t="s">
        <v>57</v>
      </c>
      <c r="V42" s="1" t="e">
        <f t="shared" si="3"/>
        <v>#REF!</v>
      </c>
      <c r="W42" s="1" t="e">
        <f t="shared" si="4"/>
        <v>#REF!</v>
      </c>
      <c r="X42" s="1" t="s">
        <v>524</v>
      </c>
      <c r="AC42" s="6"/>
      <c r="AH42" s="1" t="e">
        <f t="shared" si="5"/>
        <v>#REF!</v>
      </c>
      <c r="AI42" s="1" t="e">
        <f t="shared" si="6"/>
        <v>#REF!</v>
      </c>
      <c r="AJ42" s="1" t="e">
        <f t="shared" si="7"/>
        <v>#REF!</v>
      </c>
      <c r="AK42" s="1" t="e">
        <f t="shared" si="8"/>
        <v>#REF!</v>
      </c>
      <c r="AL42" s="1" t="s">
        <v>54</v>
      </c>
      <c r="AM42" s="1" t="s">
        <v>151</v>
      </c>
      <c r="AN42" s="11" t="e">
        <f t="shared" si="9"/>
        <v>#REF!</v>
      </c>
      <c r="AO42" s="1" t="str">
        <f>Table110[[#This Row],[Manufacturer''s Category]]</f>
        <v>Community</v>
      </c>
      <c r="AQ42" s="1" t="e">
        <f t="shared" si="10"/>
        <v>#REF!</v>
      </c>
    </row>
    <row r="43" spans="1:43" ht="42" customHeight="1" x14ac:dyDescent="0.3">
      <c r="A43" s="1" t="e">
        <f t="shared" si="0"/>
        <v>#REF!</v>
      </c>
      <c r="B43" s="5" t="e">
        <f t="shared" si="1"/>
        <v>#REF!</v>
      </c>
      <c r="C43" s="33" t="s">
        <v>3914</v>
      </c>
      <c r="D43" s="1" t="s">
        <v>648</v>
      </c>
      <c r="E43" s="1" t="s">
        <v>53</v>
      </c>
      <c r="F43" s="31">
        <v>1706</v>
      </c>
      <c r="G43" s="1" t="s">
        <v>647</v>
      </c>
      <c r="M43" s="1" t="s">
        <v>73</v>
      </c>
      <c r="N43" s="1" t="s">
        <v>1</v>
      </c>
      <c r="O43" s="23">
        <v>13.607759999999999</v>
      </c>
      <c r="P43" s="1" t="e">
        <f t="shared" si="2"/>
        <v>#REF!</v>
      </c>
      <c r="R43" s="7" t="str">
        <f>Table110[[#This Row],[Short Description]]</f>
        <v>IC6-1082/26B</v>
      </c>
      <c r="S43" s="1" t="s">
        <v>649</v>
      </c>
      <c r="T43" s="1" t="s">
        <v>631</v>
      </c>
      <c r="U43" s="1" t="s">
        <v>57</v>
      </c>
      <c r="V43" s="1" t="e">
        <f t="shared" si="3"/>
        <v>#REF!</v>
      </c>
      <c r="W43" s="1" t="e">
        <f t="shared" si="4"/>
        <v>#REF!</v>
      </c>
      <c r="X43" s="1" t="s">
        <v>524</v>
      </c>
      <c r="AC43" s="6"/>
      <c r="AH43" s="1" t="e">
        <f t="shared" si="5"/>
        <v>#REF!</v>
      </c>
      <c r="AI43" s="1" t="e">
        <f t="shared" si="6"/>
        <v>#REF!</v>
      </c>
      <c r="AJ43" s="1" t="e">
        <f t="shared" si="7"/>
        <v>#REF!</v>
      </c>
      <c r="AK43" s="1" t="e">
        <f t="shared" si="8"/>
        <v>#REF!</v>
      </c>
      <c r="AL43" s="1" t="s">
        <v>54</v>
      </c>
      <c r="AM43" s="1" t="s">
        <v>151</v>
      </c>
      <c r="AN43" s="11" t="e">
        <f t="shared" si="9"/>
        <v>#REF!</v>
      </c>
      <c r="AO43" s="1" t="str">
        <f>Table110[[#This Row],[Manufacturer''s Category]]</f>
        <v>Community</v>
      </c>
      <c r="AQ43" s="1" t="e">
        <f t="shared" si="10"/>
        <v>#REF!</v>
      </c>
    </row>
    <row r="44" spans="1:43" ht="42" customHeight="1" x14ac:dyDescent="0.3">
      <c r="A44" s="1" t="e">
        <f t="shared" si="0"/>
        <v>#REF!</v>
      </c>
      <c r="B44" s="5" t="e">
        <f t="shared" si="1"/>
        <v>#REF!</v>
      </c>
      <c r="C44" s="33" t="s">
        <v>3915</v>
      </c>
      <c r="D44" s="1" t="s">
        <v>651</v>
      </c>
      <c r="E44" s="1" t="s">
        <v>53</v>
      </c>
      <c r="F44" s="31">
        <v>1706</v>
      </c>
      <c r="G44" s="1" t="s">
        <v>650</v>
      </c>
      <c r="M44" s="1" t="s">
        <v>73</v>
      </c>
      <c r="N44" s="1" t="s">
        <v>1</v>
      </c>
      <c r="O44" s="23">
        <v>13.607759999999999</v>
      </c>
      <c r="P44" s="1" t="e">
        <f t="shared" si="2"/>
        <v>#REF!</v>
      </c>
      <c r="R44" s="7" t="str">
        <f>Table110[[#This Row],[Short Description]]</f>
        <v>IC6-1082/26W</v>
      </c>
      <c r="S44" s="1" t="s">
        <v>652</v>
      </c>
      <c r="T44" s="1" t="s">
        <v>631</v>
      </c>
      <c r="U44" s="1" t="s">
        <v>57</v>
      </c>
      <c r="V44" s="1" t="e">
        <f t="shared" si="3"/>
        <v>#REF!</v>
      </c>
      <c r="W44" s="1" t="e">
        <f t="shared" si="4"/>
        <v>#REF!</v>
      </c>
      <c r="X44" s="1" t="s">
        <v>524</v>
      </c>
      <c r="AC44" s="6"/>
      <c r="AH44" s="1" t="e">
        <f t="shared" si="5"/>
        <v>#REF!</v>
      </c>
      <c r="AI44" s="1" t="e">
        <f t="shared" si="6"/>
        <v>#REF!</v>
      </c>
      <c r="AJ44" s="1" t="e">
        <f t="shared" si="7"/>
        <v>#REF!</v>
      </c>
      <c r="AK44" s="1" t="e">
        <f t="shared" si="8"/>
        <v>#REF!</v>
      </c>
      <c r="AL44" s="1" t="s">
        <v>54</v>
      </c>
      <c r="AM44" s="1" t="s">
        <v>151</v>
      </c>
      <c r="AN44" s="11" t="e">
        <f t="shared" si="9"/>
        <v>#REF!</v>
      </c>
      <c r="AO44" s="1" t="str">
        <f>Table110[[#This Row],[Manufacturer''s Category]]</f>
        <v>Community</v>
      </c>
      <c r="AQ44" s="1" t="e">
        <f t="shared" si="10"/>
        <v>#REF!</v>
      </c>
    </row>
    <row r="45" spans="1:43" ht="42" customHeight="1" x14ac:dyDescent="0.3">
      <c r="A45" s="1" t="e">
        <f t="shared" si="0"/>
        <v>#REF!</v>
      </c>
      <c r="B45" s="5" t="e">
        <f t="shared" si="1"/>
        <v>#REF!</v>
      </c>
      <c r="C45" s="33" t="s">
        <v>3916</v>
      </c>
      <c r="D45" s="1" t="s">
        <v>654</v>
      </c>
      <c r="E45" s="1" t="s">
        <v>53</v>
      </c>
      <c r="F45" s="31">
        <v>1706</v>
      </c>
      <c r="G45" s="1" t="s">
        <v>653</v>
      </c>
      <c r="M45" s="1" t="s">
        <v>73</v>
      </c>
      <c r="N45" s="1" t="s">
        <v>1</v>
      </c>
      <c r="O45" s="23">
        <v>13.607759999999999</v>
      </c>
      <c r="P45" s="1" t="e">
        <f t="shared" si="2"/>
        <v>#REF!</v>
      </c>
      <c r="R45" s="7" t="str">
        <f>Table110[[#This Row],[Short Description]]</f>
        <v>IC6-1082/96B</v>
      </c>
      <c r="S45" s="1" t="s">
        <v>655</v>
      </c>
      <c r="T45" s="1" t="s">
        <v>631</v>
      </c>
      <c r="U45" s="1" t="s">
        <v>57</v>
      </c>
      <c r="V45" s="1" t="e">
        <f t="shared" si="3"/>
        <v>#REF!</v>
      </c>
      <c r="W45" s="1" t="e">
        <f t="shared" si="4"/>
        <v>#REF!</v>
      </c>
      <c r="X45" s="1" t="s">
        <v>524</v>
      </c>
      <c r="AC45" s="6"/>
      <c r="AH45" s="1" t="e">
        <f t="shared" si="5"/>
        <v>#REF!</v>
      </c>
      <c r="AI45" s="1" t="e">
        <f t="shared" si="6"/>
        <v>#REF!</v>
      </c>
      <c r="AJ45" s="1" t="e">
        <f t="shared" si="7"/>
        <v>#REF!</v>
      </c>
      <c r="AK45" s="1" t="e">
        <f t="shared" si="8"/>
        <v>#REF!</v>
      </c>
      <c r="AL45" s="1" t="s">
        <v>54</v>
      </c>
      <c r="AM45" s="1" t="s">
        <v>151</v>
      </c>
      <c r="AN45" s="11" t="e">
        <f t="shared" si="9"/>
        <v>#REF!</v>
      </c>
      <c r="AO45" s="1" t="str">
        <f>Table110[[#This Row],[Manufacturer''s Category]]</f>
        <v>Community</v>
      </c>
      <c r="AQ45" s="1" t="e">
        <f t="shared" si="10"/>
        <v>#REF!</v>
      </c>
    </row>
    <row r="46" spans="1:43" ht="42" customHeight="1" x14ac:dyDescent="0.3">
      <c r="A46" s="1" t="e">
        <f t="shared" si="0"/>
        <v>#REF!</v>
      </c>
      <c r="B46" s="5" t="e">
        <f t="shared" si="1"/>
        <v>#REF!</v>
      </c>
      <c r="C46" s="33" t="s">
        <v>3917</v>
      </c>
      <c r="D46" s="1" t="s">
        <v>657</v>
      </c>
      <c r="E46" s="1" t="s">
        <v>53</v>
      </c>
      <c r="F46" s="31">
        <v>1706</v>
      </c>
      <c r="G46" s="1" t="s">
        <v>656</v>
      </c>
      <c r="M46" s="1" t="s">
        <v>73</v>
      </c>
      <c r="N46" s="1" t="s">
        <v>1</v>
      </c>
      <c r="O46" s="23">
        <v>13.607759999999999</v>
      </c>
      <c r="P46" s="1" t="e">
        <f t="shared" si="2"/>
        <v>#REF!</v>
      </c>
      <c r="R46" s="7" t="str">
        <f>Table110[[#This Row],[Short Description]]</f>
        <v>IC6-1082/96W</v>
      </c>
      <c r="S46" s="1" t="s">
        <v>658</v>
      </c>
      <c r="T46" s="1" t="s">
        <v>631</v>
      </c>
      <c r="U46" s="1" t="s">
        <v>57</v>
      </c>
      <c r="V46" s="1" t="e">
        <f t="shared" si="3"/>
        <v>#REF!</v>
      </c>
      <c r="W46" s="1" t="e">
        <f t="shared" si="4"/>
        <v>#REF!</v>
      </c>
      <c r="X46" s="1" t="s">
        <v>524</v>
      </c>
      <c r="AC46" s="6"/>
      <c r="AH46" s="1" t="e">
        <f t="shared" si="5"/>
        <v>#REF!</v>
      </c>
      <c r="AI46" s="1" t="e">
        <f t="shared" si="6"/>
        <v>#REF!</v>
      </c>
      <c r="AJ46" s="1" t="e">
        <f t="shared" si="7"/>
        <v>#REF!</v>
      </c>
      <c r="AK46" s="1" t="e">
        <f t="shared" si="8"/>
        <v>#REF!</v>
      </c>
      <c r="AL46" s="1" t="s">
        <v>54</v>
      </c>
      <c r="AM46" s="1" t="s">
        <v>151</v>
      </c>
      <c r="AN46" s="11" t="e">
        <f t="shared" si="9"/>
        <v>#REF!</v>
      </c>
      <c r="AO46" s="1" t="str">
        <f>Table110[[#This Row],[Manufacturer''s Category]]</f>
        <v>Community</v>
      </c>
      <c r="AQ46" s="1" t="e">
        <f t="shared" si="10"/>
        <v>#REF!</v>
      </c>
    </row>
    <row r="47" spans="1:43" ht="42" customHeight="1" x14ac:dyDescent="0.3">
      <c r="A47" s="1" t="e">
        <f t="shared" si="0"/>
        <v>#REF!</v>
      </c>
      <c r="B47" s="5" t="e">
        <f t="shared" si="1"/>
        <v>#REF!</v>
      </c>
      <c r="C47" s="33" t="s">
        <v>3918</v>
      </c>
      <c r="D47" s="1" t="s">
        <v>660</v>
      </c>
      <c r="E47" s="1" t="s">
        <v>53</v>
      </c>
      <c r="F47" s="31">
        <v>1816</v>
      </c>
      <c r="G47" s="1" t="s">
        <v>659</v>
      </c>
      <c r="M47" s="1" t="s">
        <v>73</v>
      </c>
      <c r="N47" s="1" t="s">
        <v>1</v>
      </c>
      <c r="O47" s="23">
        <v>15.422128000000001</v>
      </c>
      <c r="P47" s="1" t="e">
        <f t="shared" si="2"/>
        <v>#REF!</v>
      </c>
      <c r="R47" s="7" t="str">
        <f>Table110[[#This Row],[Short Description]]</f>
        <v>IC6-1082T26B</v>
      </c>
      <c r="S47" s="1" t="s">
        <v>661</v>
      </c>
      <c r="T47" s="1" t="s">
        <v>631</v>
      </c>
      <c r="U47" s="1" t="s">
        <v>57</v>
      </c>
      <c r="V47" s="1" t="e">
        <f t="shared" si="3"/>
        <v>#REF!</v>
      </c>
      <c r="W47" s="1" t="e">
        <f t="shared" si="4"/>
        <v>#REF!</v>
      </c>
      <c r="X47" s="1" t="s">
        <v>524</v>
      </c>
      <c r="AC47" s="6"/>
      <c r="AH47" s="1" t="e">
        <f t="shared" si="5"/>
        <v>#REF!</v>
      </c>
      <c r="AI47" s="1" t="e">
        <f t="shared" si="6"/>
        <v>#REF!</v>
      </c>
      <c r="AJ47" s="1" t="e">
        <f t="shared" si="7"/>
        <v>#REF!</v>
      </c>
      <c r="AK47" s="1" t="e">
        <f t="shared" si="8"/>
        <v>#REF!</v>
      </c>
      <c r="AL47" s="1" t="s">
        <v>54</v>
      </c>
      <c r="AM47" s="1" t="s">
        <v>151</v>
      </c>
      <c r="AN47" s="11" t="e">
        <f t="shared" si="9"/>
        <v>#REF!</v>
      </c>
      <c r="AO47" s="1" t="str">
        <f>Table110[[#This Row],[Manufacturer''s Category]]</f>
        <v>Community</v>
      </c>
      <c r="AQ47" s="1" t="e">
        <f t="shared" si="10"/>
        <v>#REF!</v>
      </c>
    </row>
    <row r="48" spans="1:43" ht="42" customHeight="1" x14ac:dyDescent="0.3">
      <c r="A48" s="1" t="e">
        <f t="shared" si="0"/>
        <v>#REF!</v>
      </c>
      <c r="B48" s="5" t="e">
        <f t="shared" si="1"/>
        <v>#REF!</v>
      </c>
      <c r="C48" s="33" t="s">
        <v>3919</v>
      </c>
      <c r="D48" s="1" t="s">
        <v>663</v>
      </c>
      <c r="E48" s="1" t="s">
        <v>53</v>
      </c>
      <c r="F48" s="31">
        <v>1816</v>
      </c>
      <c r="G48" s="1" t="s">
        <v>662</v>
      </c>
      <c r="M48" s="1" t="s">
        <v>73</v>
      </c>
      <c r="N48" s="1" t="s">
        <v>1</v>
      </c>
      <c r="O48" s="23">
        <v>15.422128000000001</v>
      </c>
      <c r="P48" s="1" t="e">
        <f t="shared" si="2"/>
        <v>#REF!</v>
      </c>
      <c r="R48" s="7" t="str">
        <f>Table110[[#This Row],[Short Description]]</f>
        <v>IC6-1082T26W</v>
      </c>
      <c r="S48" s="1" t="s">
        <v>664</v>
      </c>
      <c r="T48" s="1" t="s">
        <v>631</v>
      </c>
      <c r="U48" s="1" t="s">
        <v>57</v>
      </c>
      <c r="V48" s="1" t="e">
        <f t="shared" si="3"/>
        <v>#REF!</v>
      </c>
      <c r="W48" s="1" t="e">
        <f t="shared" si="4"/>
        <v>#REF!</v>
      </c>
      <c r="X48" s="1" t="s">
        <v>524</v>
      </c>
      <c r="AC48" s="6"/>
      <c r="AH48" s="1" t="e">
        <f t="shared" si="5"/>
        <v>#REF!</v>
      </c>
      <c r="AI48" s="1" t="e">
        <f t="shared" si="6"/>
        <v>#REF!</v>
      </c>
      <c r="AJ48" s="1" t="e">
        <f t="shared" si="7"/>
        <v>#REF!</v>
      </c>
      <c r="AK48" s="1" t="e">
        <f t="shared" si="8"/>
        <v>#REF!</v>
      </c>
      <c r="AL48" s="1" t="s">
        <v>54</v>
      </c>
      <c r="AM48" s="1" t="s">
        <v>151</v>
      </c>
      <c r="AN48" s="11" t="e">
        <f t="shared" si="9"/>
        <v>#REF!</v>
      </c>
      <c r="AO48" s="1" t="str">
        <f>Table110[[#This Row],[Manufacturer''s Category]]</f>
        <v>Community</v>
      </c>
      <c r="AQ48" s="1" t="e">
        <f t="shared" si="10"/>
        <v>#REF!</v>
      </c>
    </row>
    <row r="49" spans="1:43" ht="42" customHeight="1" x14ac:dyDescent="0.3">
      <c r="A49" s="1" t="e">
        <f t="shared" si="0"/>
        <v>#REF!</v>
      </c>
      <c r="B49" s="5" t="e">
        <f t="shared" si="1"/>
        <v>#REF!</v>
      </c>
      <c r="C49" s="33" t="s">
        <v>3920</v>
      </c>
      <c r="D49" s="1" t="s">
        <v>666</v>
      </c>
      <c r="E49" s="1" t="s">
        <v>53</v>
      </c>
      <c r="F49" s="31">
        <v>1816</v>
      </c>
      <c r="G49" s="1" t="s">
        <v>665</v>
      </c>
      <c r="M49" s="1" t="s">
        <v>73</v>
      </c>
      <c r="N49" s="1" t="s">
        <v>1</v>
      </c>
      <c r="O49" s="23">
        <v>15.422128000000001</v>
      </c>
      <c r="P49" s="1" t="e">
        <f t="shared" si="2"/>
        <v>#REF!</v>
      </c>
      <c r="R49" s="7" t="str">
        <f>Table110[[#This Row],[Short Description]]</f>
        <v>IC6-1082T96B</v>
      </c>
      <c r="S49" s="1" t="s">
        <v>667</v>
      </c>
      <c r="T49" s="1" t="s">
        <v>631</v>
      </c>
      <c r="U49" s="1" t="s">
        <v>57</v>
      </c>
      <c r="V49" s="1" t="e">
        <f t="shared" si="3"/>
        <v>#REF!</v>
      </c>
      <c r="W49" s="1" t="e">
        <f t="shared" si="4"/>
        <v>#REF!</v>
      </c>
      <c r="X49" s="1" t="s">
        <v>524</v>
      </c>
      <c r="AC49" s="6"/>
      <c r="AH49" s="1" t="e">
        <f t="shared" si="5"/>
        <v>#REF!</v>
      </c>
      <c r="AI49" s="1" t="e">
        <f t="shared" si="6"/>
        <v>#REF!</v>
      </c>
      <c r="AJ49" s="1" t="e">
        <f t="shared" si="7"/>
        <v>#REF!</v>
      </c>
      <c r="AK49" s="1" t="e">
        <f t="shared" si="8"/>
        <v>#REF!</v>
      </c>
      <c r="AL49" s="1" t="s">
        <v>54</v>
      </c>
      <c r="AM49" s="1" t="s">
        <v>151</v>
      </c>
      <c r="AN49" s="11" t="e">
        <f t="shared" si="9"/>
        <v>#REF!</v>
      </c>
      <c r="AO49" s="1" t="str">
        <f>Table110[[#This Row],[Manufacturer''s Category]]</f>
        <v>Community</v>
      </c>
      <c r="AQ49" s="1" t="e">
        <f t="shared" si="10"/>
        <v>#REF!</v>
      </c>
    </row>
    <row r="50" spans="1:43" ht="42" customHeight="1" x14ac:dyDescent="0.3">
      <c r="A50" s="1" t="e">
        <f t="shared" si="0"/>
        <v>#REF!</v>
      </c>
      <c r="B50" s="5" t="e">
        <f t="shared" si="1"/>
        <v>#REF!</v>
      </c>
      <c r="C50" s="33" t="s">
        <v>3921</v>
      </c>
      <c r="D50" s="1" t="s">
        <v>669</v>
      </c>
      <c r="E50" s="1" t="s">
        <v>53</v>
      </c>
      <c r="F50" s="31">
        <v>1816</v>
      </c>
      <c r="G50" s="1" t="s">
        <v>668</v>
      </c>
      <c r="M50" s="1" t="s">
        <v>73</v>
      </c>
      <c r="N50" s="1" t="s">
        <v>1</v>
      </c>
      <c r="O50" s="23">
        <v>15.422128000000001</v>
      </c>
      <c r="P50" s="1" t="e">
        <f t="shared" si="2"/>
        <v>#REF!</v>
      </c>
      <c r="R50" s="7" t="str">
        <f>Table110[[#This Row],[Short Description]]</f>
        <v>IC6-1082T96W</v>
      </c>
      <c r="S50" s="1" t="s">
        <v>670</v>
      </c>
      <c r="T50" s="1" t="s">
        <v>631</v>
      </c>
      <c r="U50" s="1" t="s">
        <v>57</v>
      </c>
      <c r="V50" s="1" t="e">
        <f t="shared" si="3"/>
        <v>#REF!</v>
      </c>
      <c r="W50" s="1" t="e">
        <f t="shared" si="4"/>
        <v>#REF!</v>
      </c>
      <c r="X50" s="1" t="s">
        <v>524</v>
      </c>
      <c r="AC50" s="6"/>
      <c r="AH50" s="1" t="e">
        <f t="shared" si="5"/>
        <v>#REF!</v>
      </c>
      <c r="AI50" s="1" t="e">
        <f t="shared" si="6"/>
        <v>#REF!</v>
      </c>
      <c r="AJ50" s="1" t="e">
        <f t="shared" si="7"/>
        <v>#REF!</v>
      </c>
      <c r="AK50" s="1" t="e">
        <f t="shared" si="8"/>
        <v>#REF!</v>
      </c>
      <c r="AL50" s="1" t="s">
        <v>54</v>
      </c>
      <c r="AM50" s="1" t="s">
        <v>151</v>
      </c>
      <c r="AN50" s="11" t="e">
        <f t="shared" si="9"/>
        <v>#REF!</v>
      </c>
      <c r="AO50" s="1" t="str">
        <f>Table110[[#This Row],[Manufacturer''s Category]]</f>
        <v>Community</v>
      </c>
      <c r="AQ50" s="1" t="e">
        <f t="shared" si="10"/>
        <v>#REF!</v>
      </c>
    </row>
    <row r="51" spans="1:43" ht="42" customHeight="1" x14ac:dyDescent="0.3">
      <c r="A51" s="1" t="e">
        <f t="shared" si="0"/>
        <v>#REF!</v>
      </c>
      <c r="B51" s="5" t="e">
        <f t="shared" si="1"/>
        <v>#REF!</v>
      </c>
      <c r="C51" s="33" t="s">
        <v>3922</v>
      </c>
      <c r="D51" s="1" t="s">
        <v>672</v>
      </c>
      <c r="E51" s="1" t="s">
        <v>53</v>
      </c>
      <c r="F51" s="31">
        <v>2000</v>
      </c>
      <c r="G51" s="1" t="s">
        <v>671</v>
      </c>
      <c r="M51" s="1" t="s">
        <v>73</v>
      </c>
      <c r="N51" s="1" t="s">
        <v>1</v>
      </c>
      <c r="O51" s="23">
        <v>10.886208</v>
      </c>
      <c r="P51" s="1" t="e">
        <f t="shared" si="2"/>
        <v>#REF!</v>
      </c>
      <c r="R51" s="7" t="str">
        <f>Table110[[#This Row],[Short Description]]</f>
        <v>IC6-1082WR26</v>
      </c>
      <c r="S51" s="1" t="s">
        <v>673</v>
      </c>
      <c r="T51" s="1" t="s">
        <v>631</v>
      </c>
      <c r="U51" s="1" t="s">
        <v>57</v>
      </c>
      <c r="V51" s="1" t="e">
        <f t="shared" si="3"/>
        <v>#REF!</v>
      </c>
      <c r="W51" s="1" t="e">
        <f t="shared" si="4"/>
        <v>#REF!</v>
      </c>
      <c r="X51" s="1" t="s">
        <v>524</v>
      </c>
      <c r="AC51" s="6"/>
      <c r="AH51" s="1" t="e">
        <f t="shared" si="5"/>
        <v>#REF!</v>
      </c>
      <c r="AI51" s="1" t="e">
        <f t="shared" si="6"/>
        <v>#REF!</v>
      </c>
      <c r="AJ51" s="1" t="e">
        <f t="shared" si="7"/>
        <v>#REF!</v>
      </c>
      <c r="AK51" s="1" t="e">
        <f t="shared" si="8"/>
        <v>#REF!</v>
      </c>
      <c r="AL51" s="1" t="s">
        <v>54</v>
      </c>
      <c r="AM51" s="1" t="s">
        <v>151</v>
      </c>
      <c r="AN51" s="11" t="e">
        <f t="shared" si="9"/>
        <v>#REF!</v>
      </c>
      <c r="AO51" s="1" t="str">
        <f>Table110[[#This Row],[Manufacturer''s Category]]</f>
        <v>Community</v>
      </c>
      <c r="AQ51" s="1" t="e">
        <f t="shared" si="10"/>
        <v>#REF!</v>
      </c>
    </row>
    <row r="52" spans="1:43" ht="42" customHeight="1" x14ac:dyDescent="0.3">
      <c r="A52" s="1" t="e">
        <f t="shared" si="0"/>
        <v>#REF!</v>
      </c>
      <c r="B52" s="5" t="e">
        <f t="shared" si="1"/>
        <v>#REF!</v>
      </c>
      <c r="C52" s="33" t="s">
        <v>3923</v>
      </c>
      <c r="D52" s="1" t="s">
        <v>675</v>
      </c>
      <c r="E52" s="1" t="s">
        <v>53</v>
      </c>
      <c r="F52" s="31">
        <v>2000</v>
      </c>
      <c r="G52" s="1" t="s">
        <v>674</v>
      </c>
      <c r="M52" s="1" t="s">
        <v>73</v>
      </c>
      <c r="N52" s="1" t="s">
        <v>1</v>
      </c>
      <c r="O52" s="23">
        <v>10.886208</v>
      </c>
      <c r="P52" s="1" t="e">
        <f t="shared" si="2"/>
        <v>#REF!</v>
      </c>
      <c r="R52" s="7" t="str">
        <f>Table110[[#This Row],[Short Description]]</f>
        <v>IC6-1082WR96</v>
      </c>
      <c r="S52" s="1" t="s">
        <v>676</v>
      </c>
      <c r="T52" s="1" t="s">
        <v>631</v>
      </c>
      <c r="U52" s="1" t="s">
        <v>57</v>
      </c>
      <c r="V52" s="1" t="e">
        <f t="shared" si="3"/>
        <v>#REF!</v>
      </c>
      <c r="W52" s="1" t="e">
        <f t="shared" si="4"/>
        <v>#REF!</v>
      </c>
      <c r="X52" s="1" t="s">
        <v>524</v>
      </c>
      <c r="AC52" s="6"/>
      <c r="AH52" s="1" t="e">
        <f t="shared" si="5"/>
        <v>#REF!</v>
      </c>
      <c r="AI52" s="1" t="e">
        <f t="shared" si="6"/>
        <v>#REF!</v>
      </c>
      <c r="AJ52" s="1" t="e">
        <f t="shared" si="7"/>
        <v>#REF!</v>
      </c>
      <c r="AK52" s="1" t="e">
        <f t="shared" si="8"/>
        <v>#REF!</v>
      </c>
      <c r="AL52" s="1" t="s">
        <v>54</v>
      </c>
      <c r="AM52" s="1" t="s">
        <v>151</v>
      </c>
      <c r="AN52" s="11" t="e">
        <f t="shared" si="9"/>
        <v>#REF!</v>
      </c>
      <c r="AO52" s="1" t="str">
        <f>Table110[[#This Row],[Manufacturer''s Category]]</f>
        <v>Community</v>
      </c>
      <c r="AQ52" s="1" t="e">
        <f t="shared" si="10"/>
        <v>#REF!</v>
      </c>
    </row>
    <row r="53" spans="1:43" ht="42" customHeight="1" x14ac:dyDescent="0.3">
      <c r="A53" s="1" t="e">
        <f t="shared" si="0"/>
        <v>#REF!</v>
      </c>
      <c r="B53" s="5" t="e">
        <f t="shared" si="1"/>
        <v>#REF!</v>
      </c>
      <c r="C53" s="33" t="s">
        <v>3924</v>
      </c>
      <c r="D53" s="1" t="s">
        <v>678</v>
      </c>
      <c r="E53" s="1" t="s">
        <v>53</v>
      </c>
      <c r="F53" s="31">
        <v>2100</v>
      </c>
      <c r="G53" s="1" t="s">
        <v>677</v>
      </c>
      <c r="M53" s="1" t="s">
        <v>73</v>
      </c>
      <c r="N53" s="1" t="s">
        <v>1</v>
      </c>
      <c r="O53" s="23">
        <v>12.700576</v>
      </c>
      <c r="P53" s="1" t="e">
        <f t="shared" si="2"/>
        <v>#REF!</v>
      </c>
      <c r="R53" s="7" t="str">
        <f>Table110[[#This Row],[Short Description]]</f>
        <v>IC6-1082WT26</v>
      </c>
      <c r="S53" s="1" t="s">
        <v>679</v>
      </c>
      <c r="T53" s="1" t="s">
        <v>631</v>
      </c>
      <c r="U53" s="1" t="s">
        <v>57</v>
      </c>
      <c r="V53" s="1" t="e">
        <f t="shared" si="3"/>
        <v>#REF!</v>
      </c>
      <c r="W53" s="1" t="e">
        <f t="shared" si="4"/>
        <v>#REF!</v>
      </c>
      <c r="X53" s="1" t="s">
        <v>524</v>
      </c>
      <c r="AC53" s="6"/>
      <c r="AH53" s="1" t="e">
        <f t="shared" si="5"/>
        <v>#REF!</v>
      </c>
      <c r="AI53" s="1" t="e">
        <f t="shared" si="6"/>
        <v>#REF!</v>
      </c>
      <c r="AJ53" s="1" t="e">
        <f t="shared" si="7"/>
        <v>#REF!</v>
      </c>
      <c r="AK53" s="1" t="e">
        <f t="shared" si="8"/>
        <v>#REF!</v>
      </c>
      <c r="AL53" s="1" t="s">
        <v>54</v>
      </c>
      <c r="AM53" s="1" t="s">
        <v>151</v>
      </c>
      <c r="AN53" s="11" t="e">
        <f t="shared" si="9"/>
        <v>#REF!</v>
      </c>
      <c r="AO53" s="1" t="str">
        <f>Table110[[#This Row],[Manufacturer''s Category]]</f>
        <v>Community</v>
      </c>
      <c r="AQ53" s="1" t="e">
        <f t="shared" si="10"/>
        <v>#REF!</v>
      </c>
    </row>
    <row r="54" spans="1:43" ht="42" customHeight="1" x14ac:dyDescent="0.3">
      <c r="A54" s="1" t="e">
        <f t="shared" si="0"/>
        <v>#REF!</v>
      </c>
      <c r="B54" s="5" t="e">
        <f t="shared" si="1"/>
        <v>#REF!</v>
      </c>
      <c r="C54" s="33" t="s">
        <v>3925</v>
      </c>
      <c r="D54" s="1" t="s">
        <v>681</v>
      </c>
      <c r="E54" s="1" t="s">
        <v>53</v>
      </c>
      <c r="F54" s="31">
        <v>2100</v>
      </c>
      <c r="G54" s="1" t="s">
        <v>680</v>
      </c>
      <c r="M54" s="1" t="s">
        <v>73</v>
      </c>
      <c r="N54" s="1" t="s">
        <v>1</v>
      </c>
      <c r="O54" s="23">
        <v>12.700576</v>
      </c>
      <c r="P54" s="1" t="e">
        <f t="shared" si="2"/>
        <v>#REF!</v>
      </c>
      <c r="R54" s="7" t="str">
        <f>Table110[[#This Row],[Short Description]]</f>
        <v>IC6-1082WT96</v>
      </c>
      <c r="S54" s="1" t="s">
        <v>682</v>
      </c>
      <c r="T54" s="1" t="s">
        <v>631</v>
      </c>
      <c r="U54" s="1" t="s">
        <v>57</v>
      </c>
      <c r="V54" s="1" t="e">
        <f t="shared" si="3"/>
        <v>#REF!</v>
      </c>
      <c r="W54" s="1" t="e">
        <f t="shared" si="4"/>
        <v>#REF!</v>
      </c>
      <c r="X54" s="1" t="s">
        <v>524</v>
      </c>
      <c r="AC54" s="6"/>
      <c r="AH54" s="1" t="e">
        <f t="shared" si="5"/>
        <v>#REF!</v>
      </c>
      <c r="AI54" s="1" t="e">
        <f t="shared" si="6"/>
        <v>#REF!</v>
      </c>
      <c r="AJ54" s="1" t="e">
        <f t="shared" si="7"/>
        <v>#REF!</v>
      </c>
      <c r="AK54" s="1" t="e">
        <f t="shared" si="8"/>
        <v>#REF!</v>
      </c>
      <c r="AL54" s="1" t="s">
        <v>54</v>
      </c>
      <c r="AM54" s="1" t="s">
        <v>151</v>
      </c>
      <c r="AN54" s="11" t="e">
        <f t="shared" si="9"/>
        <v>#REF!</v>
      </c>
      <c r="AO54" s="1" t="str">
        <f>Table110[[#This Row],[Manufacturer''s Category]]</f>
        <v>Community</v>
      </c>
      <c r="AQ54" s="1" t="e">
        <f t="shared" si="10"/>
        <v>#REF!</v>
      </c>
    </row>
    <row r="55" spans="1:43" ht="42" customHeight="1" x14ac:dyDescent="0.3">
      <c r="A55" s="1" t="e">
        <f t="shared" si="0"/>
        <v>#REF!</v>
      </c>
      <c r="B55" s="5" t="e">
        <f t="shared" si="1"/>
        <v>#REF!</v>
      </c>
      <c r="C55" s="33" t="s">
        <v>3926</v>
      </c>
      <c r="D55" s="1" t="s">
        <v>684</v>
      </c>
      <c r="E55" s="1" t="s">
        <v>53</v>
      </c>
      <c r="F55" s="31">
        <v>2200</v>
      </c>
      <c r="G55" s="1" t="s">
        <v>683</v>
      </c>
      <c r="M55" s="1" t="s">
        <v>73</v>
      </c>
      <c r="N55" s="1" t="s">
        <v>1</v>
      </c>
      <c r="O55" s="23">
        <v>16.329312000000002</v>
      </c>
      <c r="P55" s="1" t="e">
        <f t="shared" si="2"/>
        <v>#REF!</v>
      </c>
      <c r="R55" s="7" t="str">
        <f>Table110[[#This Row],[Short Description]]</f>
        <v>IC6-2082/26B</v>
      </c>
      <c r="S55" s="1" t="s">
        <v>685</v>
      </c>
      <c r="T55" s="1" t="s">
        <v>631</v>
      </c>
      <c r="U55" s="1" t="s">
        <v>57</v>
      </c>
      <c r="V55" s="1" t="e">
        <f t="shared" si="3"/>
        <v>#REF!</v>
      </c>
      <c r="W55" s="1" t="e">
        <f t="shared" si="4"/>
        <v>#REF!</v>
      </c>
      <c r="X55" s="1" t="s">
        <v>524</v>
      </c>
      <c r="AC55" s="6"/>
      <c r="AH55" s="1" t="e">
        <f t="shared" si="5"/>
        <v>#REF!</v>
      </c>
      <c r="AI55" s="1" t="e">
        <f t="shared" si="6"/>
        <v>#REF!</v>
      </c>
      <c r="AJ55" s="1" t="e">
        <f t="shared" si="7"/>
        <v>#REF!</v>
      </c>
      <c r="AK55" s="1" t="e">
        <f t="shared" si="8"/>
        <v>#REF!</v>
      </c>
      <c r="AL55" s="1" t="s">
        <v>54</v>
      </c>
      <c r="AM55" s="1" t="s">
        <v>151</v>
      </c>
      <c r="AN55" s="11" t="e">
        <f t="shared" si="9"/>
        <v>#REF!</v>
      </c>
      <c r="AO55" s="1" t="str">
        <f>Table110[[#This Row],[Manufacturer''s Category]]</f>
        <v>Community</v>
      </c>
      <c r="AQ55" s="1" t="e">
        <f t="shared" si="10"/>
        <v>#REF!</v>
      </c>
    </row>
    <row r="56" spans="1:43" ht="42" customHeight="1" x14ac:dyDescent="0.3">
      <c r="A56" s="1" t="e">
        <f t="shared" si="0"/>
        <v>#REF!</v>
      </c>
      <c r="B56" s="5" t="e">
        <f t="shared" si="1"/>
        <v>#REF!</v>
      </c>
      <c r="C56" s="33" t="s">
        <v>3927</v>
      </c>
      <c r="D56" s="1" t="s">
        <v>687</v>
      </c>
      <c r="E56" s="1" t="s">
        <v>53</v>
      </c>
      <c r="F56" s="31">
        <v>2200</v>
      </c>
      <c r="G56" s="1" t="s">
        <v>686</v>
      </c>
      <c r="M56" s="1" t="s">
        <v>73</v>
      </c>
      <c r="N56" s="1" t="s">
        <v>1</v>
      </c>
      <c r="O56" s="23">
        <v>16.329312000000002</v>
      </c>
      <c r="P56" s="1" t="e">
        <f t="shared" si="2"/>
        <v>#REF!</v>
      </c>
      <c r="R56" s="7" t="str">
        <f>Table110[[#This Row],[Short Description]]</f>
        <v>IC6-2082/26W</v>
      </c>
      <c r="S56" s="1" t="s">
        <v>688</v>
      </c>
      <c r="T56" s="1" t="s">
        <v>631</v>
      </c>
      <c r="U56" s="1" t="s">
        <v>57</v>
      </c>
      <c r="V56" s="1" t="e">
        <f t="shared" si="3"/>
        <v>#REF!</v>
      </c>
      <c r="W56" s="1" t="e">
        <f t="shared" si="4"/>
        <v>#REF!</v>
      </c>
      <c r="X56" s="1" t="s">
        <v>524</v>
      </c>
      <c r="AC56" s="6"/>
      <c r="AH56" s="1" t="e">
        <f t="shared" si="5"/>
        <v>#REF!</v>
      </c>
      <c r="AI56" s="1" t="e">
        <f t="shared" si="6"/>
        <v>#REF!</v>
      </c>
      <c r="AJ56" s="1" t="e">
        <f t="shared" si="7"/>
        <v>#REF!</v>
      </c>
      <c r="AK56" s="1" t="e">
        <f t="shared" si="8"/>
        <v>#REF!</v>
      </c>
      <c r="AL56" s="1" t="s">
        <v>54</v>
      </c>
      <c r="AM56" s="1" t="s">
        <v>151</v>
      </c>
      <c r="AN56" s="11" t="e">
        <f t="shared" si="9"/>
        <v>#REF!</v>
      </c>
      <c r="AO56" s="1" t="str">
        <f>Table110[[#This Row],[Manufacturer''s Category]]</f>
        <v>Community</v>
      </c>
      <c r="AQ56" s="1" t="e">
        <f t="shared" si="10"/>
        <v>#REF!</v>
      </c>
    </row>
    <row r="57" spans="1:43" ht="42" customHeight="1" x14ac:dyDescent="0.3">
      <c r="A57" s="1" t="e">
        <f t="shared" si="0"/>
        <v>#REF!</v>
      </c>
      <c r="B57" s="5" t="e">
        <f t="shared" si="1"/>
        <v>#REF!</v>
      </c>
      <c r="C57" s="33" t="s">
        <v>3928</v>
      </c>
      <c r="D57" s="1" t="s">
        <v>690</v>
      </c>
      <c r="E57" s="1" t="s">
        <v>53</v>
      </c>
      <c r="F57" s="31">
        <v>2200</v>
      </c>
      <c r="G57" s="1" t="s">
        <v>689</v>
      </c>
      <c r="M57" s="1" t="s">
        <v>73</v>
      </c>
      <c r="N57" s="1" t="s">
        <v>1</v>
      </c>
      <c r="O57" s="23">
        <v>16.329312000000002</v>
      </c>
      <c r="P57" s="1" t="e">
        <f t="shared" si="2"/>
        <v>#REF!</v>
      </c>
      <c r="R57" s="7" t="str">
        <f>Table110[[#This Row],[Short Description]]</f>
        <v>IC6-2082/96B</v>
      </c>
      <c r="S57" s="1" t="s">
        <v>691</v>
      </c>
      <c r="T57" s="1" t="s">
        <v>631</v>
      </c>
      <c r="U57" s="1" t="s">
        <v>57</v>
      </c>
      <c r="V57" s="1" t="e">
        <f t="shared" si="3"/>
        <v>#REF!</v>
      </c>
      <c r="W57" s="1" t="e">
        <f t="shared" si="4"/>
        <v>#REF!</v>
      </c>
      <c r="X57" s="1" t="s">
        <v>524</v>
      </c>
      <c r="AC57" s="6"/>
      <c r="AH57" s="1" t="e">
        <f t="shared" si="5"/>
        <v>#REF!</v>
      </c>
      <c r="AI57" s="1" t="e">
        <f t="shared" si="6"/>
        <v>#REF!</v>
      </c>
      <c r="AJ57" s="1" t="e">
        <f t="shared" si="7"/>
        <v>#REF!</v>
      </c>
      <c r="AK57" s="1" t="e">
        <f t="shared" si="8"/>
        <v>#REF!</v>
      </c>
      <c r="AL57" s="1" t="s">
        <v>54</v>
      </c>
      <c r="AM57" s="1" t="s">
        <v>151</v>
      </c>
      <c r="AN57" s="11" t="e">
        <f t="shared" si="9"/>
        <v>#REF!</v>
      </c>
      <c r="AO57" s="1" t="str">
        <f>Table110[[#This Row],[Manufacturer''s Category]]</f>
        <v>Community</v>
      </c>
      <c r="AQ57" s="1" t="e">
        <f t="shared" si="10"/>
        <v>#REF!</v>
      </c>
    </row>
    <row r="58" spans="1:43" ht="42" customHeight="1" x14ac:dyDescent="0.3">
      <c r="A58" s="1" t="e">
        <f t="shared" si="0"/>
        <v>#REF!</v>
      </c>
      <c r="B58" s="5" t="e">
        <f t="shared" si="1"/>
        <v>#REF!</v>
      </c>
      <c r="C58" s="33" t="s">
        <v>3929</v>
      </c>
      <c r="D58" s="1" t="s">
        <v>693</v>
      </c>
      <c r="E58" s="1" t="s">
        <v>53</v>
      </c>
      <c r="F58" s="31">
        <v>2200</v>
      </c>
      <c r="G58" s="1" t="s">
        <v>692</v>
      </c>
      <c r="M58" s="1" t="s">
        <v>73</v>
      </c>
      <c r="N58" s="1" t="s">
        <v>1</v>
      </c>
      <c r="O58" s="23">
        <v>16.329312000000002</v>
      </c>
      <c r="P58" s="1" t="e">
        <f t="shared" si="2"/>
        <v>#REF!</v>
      </c>
      <c r="R58" s="7" t="str">
        <f>Table110[[#This Row],[Short Description]]</f>
        <v>IC6-2082/96W</v>
      </c>
      <c r="S58" s="1" t="s">
        <v>694</v>
      </c>
      <c r="T58" s="1" t="s">
        <v>631</v>
      </c>
      <c r="U58" s="1" t="s">
        <v>57</v>
      </c>
      <c r="V58" s="1" t="e">
        <f t="shared" si="3"/>
        <v>#REF!</v>
      </c>
      <c r="W58" s="1" t="e">
        <f t="shared" si="4"/>
        <v>#REF!</v>
      </c>
      <c r="X58" s="1" t="s">
        <v>524</v>
      </c>
      <c r="AC58" s="6"/>
      <c r="AH58" s="1" t="e">
        <f t="shared" si="5"/>
        <v>#REF!</v>
      </c>
      <c r="AI58" s="1" t="e">
        <f t="shared" si="6"/>
        <v>#REF!</v>
      </c>
      <c r="AJ58" s="1" t="e">
        <f t="shared" si="7"/>
        <v>#REF!</v>
      </c>
      <c r="AK58" s="1" t="e">
        <f t="shared" si="8"/>
        <v>#REF!</v>
      </c>
      <c r="AL58" s="1" t="s">
        <v>54</v>
      </c>
      <c r="AM58" s="1" t="s">
        <v>151</v>
      </c>
      <c r="AN58" s="11" t="e">
        <f t="shared" si="9"/>
        <v>#REF!</v>
      </c>
      <c r="AO58" s="1" t="str">
        <f>Table110[[#This Row],[Manufacturer''s Category]]</f>
        <v>Community</v>
      </c>
      <c r="AQ58" s="1" t="e">
        <f t="shared" si="10"/>
        <v>#REF!</v>
      </c>
    </row>
    <row r="59" spans="1:43" ht="42" customHeight="1" x14ac:dyDescent="0.3">
      <c r="A59" s="1" t="e">
        <f t="shared" si="0"/>
        <v>#REF!</v>
      </c>
      <c r="B59" s="5" t="e">
        <f t="shared" si="1"/>
        <v>#REF!</v>
      </c>
      <c r="C59" s="33" t="s">
        <v>3930</v>
      </c>
      <c r="D59" s="1" t="s">
        <v>696</v>
      </c>
      <c r="E59" s="1" t="s">
        <v>53</v>
      </c>
      <c r="F59" s="31">
        <v>2310</v>
      </c>
      <c r="G59" s="1" t="s">
        <v>695</v>
      </c>
      <c r="M59" s="1" t="s">
        <v>73</v>
      </c>
      <c r="N59" s="1" t="s">
        <v>1</v>
      </c>
      <c r="O59" s="23">
        <v>18.14368</v>
      </c>
      <c r="P59" s="1" t="e">
        <f t="shared" si="2"/>
        <v>#REF!</v>
      </c>
      <c r="R59" s="7" t="str">
        <f>Table110[[#This Row],[Short Description]]</f>
        <v>IC6-2082T26B</v>
      </c>
      <c r="S59" s="1" t="s">
        <v>697</v>
      </c>
      <c r="T59" s="1" t="s">
        <v>631</v>
      </c>
      <c r="U59" s="1" t="s">
        <v>57</v>
      </c>
      <c r="V59" s="1" t="e">
        <f t="shared" si="3"/>
        <v>#REF!</v>
      </c>
      <c r="W59" s="1" t="e">
        <f t="shared" si="4"/>
        <v>#REF!</v>
      </c>
      <c r="X59" s="1" t="s">
        <v>524</v>
      </c>
      <c r="AC59" s="6"/>
      <c r="AH59" s="1" t="e">
        <f t="shared" si="5"/>
        <v>#REF!</v>
      </c>
      <c r="AI59" s="1" t="e">
        <f t="shared" si="6"/>
        <v>#REF!</v>
      </c>
      <c r="AJ59" s="1" t="e">
        <f t="shared" si="7"/>
        <v>#REF!</v>
      </c>
      <c r="AK59" s="1" t="e">
        <f t="shared" si="8"/>
        <v>#REF!</v>
      </c>
      <c r="AL59" s="1" t="s">
        <v>54</v>
      </c>
      <c r="AM59" s="1" t="s">
        <v>151</v>
      </c>
      <c r="AN59" s="11" t="e">
        <f t="shared" si="9"/>
        <v>#REF!</v>
      </c>
      <c r="AO59" s="1" t="str">
        <f>Table110[[#This Row],[Manufacturer''s Category]]</f>
        <v>Community</v>
      </c>
      <c r="AQ59" s="1" t="e">
        <f t="shared" si="10"/>
        <v>#REF!</v>
      </c>
    </row>
    <row r="60" spans="1:43" ht="42" customHeight="1" x14ac:dyDescent="0.3">
      <c r="A60" s="1" t="e">
        <f t="shared" si="0"/>
        <v>#REF!</v>
      </c>
      <c r="B60" s="5" t="e">
        <f t="shared" si="1"/>
        <v>#REF!</v>
      </c>
      <c r="C60" s="33" t="s">
        <v>3931</v>
      </c>
      <c r="D60" s="1" t="s">
        <v>699</v>
      </c>
      <c r="E60" s="1" t="s">
        <v>53</v>
      </c>
      <c r="F60" s="31">
        <v>2310</v>
      </c>
      <c r="G60" s="1" t="s">
        <v>698</v>
      </c>
      <c r="M60" s="1" t="s">
        <v>73</v>
      </c>
      <c r="N60" s="1" t="s">
        <v>1</v>
      </c>
      <c r="O60" s="23">
        <v>18.14368</v>
      </c>
      <c r="P60" s="1" t="e">
        <f t="shared" si="2"/>
        <v>#REF!</v>
      </c>
      <c r="R60" s="7" t="str">
        <f>Table110[[#This Row],[Short Description]]</f>
        <v>IC6-2082T26W</v>
      </c>
      <c r="S60" s="1" t="s">
        <v>700</v>
      </c>
      <c r="T60" s="1" t="s">
        <v>631</v>
      </c>
      <c r="U60" s="1" t="s">
        <v>57</v>
      </c>
      <c r="V60" s="1" t="e">
        <f t="shared" si="3"/>
        <v>#REF!</v>
      </c>
      <c r="W60" s="1" t="e">
        <f t="shared" si="4"/>
        <v>#REF!</v>
      </c>
      <c r="X60" s="1" t="s">
        <v>524</v>
      </c>
      <c r="AC60" s="6"/>
      <c r="AH60" s="1" t="e">
        <f t="shared" si="5"/>
        <v>#REF!</v>
      </c>
      <c r="AI60" s="1" t="e">
        <f t="shared" si="6"/>
        <v>#REF!</v>
      </c>
      <c r="AJ60" s="1" t="e">
        <f t="shared" si="7"/>
        <v>#REF!</v>
      </c>
      <c r="AK60" s="1" t="e">
        <f t="shared" si="8"/>
        <v>#REF!</v>
      </c>
      <c r="AL60" s="1" t="s">
        <v>54</v>
      </c>
      <c r="AM60" s="1" t="s">
        <v>151</v>
      </c>
      <c r="AN60" s="11" t="e">
        <f t="shared" si="9"/>
        <v>#REF!</v>
      </c>
      <c r="AO60" s="1" t="str">
        <f>Table110[[#This Row],[Manufacturer''s Category]]</f>
        <v>Community</v>
      </c>
      <c r="AQ60" s="1" t="e">
        <f t="shared" si="10"/>
        <v>#REF!</v>
      </c>
    </row>
    <row r="61" spans="1:43" ht="42" customHeight="1" x14ac:dyDescent="0.3">
      <c r="A61" s="1" t="e">
        <f t="shared" si="0"/>
        <v>#REF!</v>
      </c>
      <c r="B61" s="5" t="e">
        <f t="shared" si="1"/>
        <v>#REF!</v>
      </c>
      <c r="C61" s="33" t="s">
        <v>3932</v>
      </c>
      <c r="D61" s="1" t="s">
        <v>702</v>
      </c>
      <c r="E61" s="1" t="s">
        <v>53</v>
      </c>
      <c r="F61" s="31">
        <v>2310</v>
      </c>
      <c r="G61" s="1" t="s">
        <v>701</v>
      </c>
      <c r="M61" s="1" t="s">
        <v>73</v>
      </c>
      <c r="N61" s="1" t="s">
        <v>1</v>
      </c>
      <c r="O61" s="23">
        <v>18.14368</v>
      </c>
      <c r="P61" s="1" t="e">
        <f t="shared" si="2"/>
        <v>#REF!</v>
      </c>
      <c r="R61" s="7" t="str">
        <f>Table110[[#This Row],[Short Description]]</f>
        <v>IC6-2082T96B</v>
      </c>
      <c r="S61" s="1" t="s">
        <v>703</v>
      </c>
      <c r="T61" s="1" t="s">
        <v>631</v>
      </c>
      <c r="U61" s="1" t="s">
        <v>57</v>
      </c>
      <c r="V61" s="1" t="e">
        <f t="shared" si="3"/>
        <v>#REF!</v>
      </c>
      <c r="W61" s="1" t="e">
        <f t="shared" si="4"/>
        <v>#REF!</v>
      </c>
      <c r="X61" s="1" t="s">
        <v>524</v>
      </c>
      <c r="AC61" s="6"/>
      <c r="AH61" s="1" t="e">
        <f t="shared" si="5"/>
        <v>#REF!</v>
      </c>
      <c r="AI61" s="1" t="e">
        <f t="shared" si="6"/>
        <v>#REF!</v>
      </c>
      <c r="AJ61" s="1" t="e">
        <f t="shared" si="7"/>
        <v>#REF!</v>
      </c>
      <c r="AK61" s="1" t="e">
        <f t="shared" si="8"/>
        <v>#REF!</v>
      </c>
      <c r="AL61" s="1" t="s">
        <v>54</v>
      </c>
      <c r="AM61" s="1" t="s">
        <v>151</v>
      </c>
      <c r="AN61" s="11" t="e">
        <f t="shared" si="9"/>
        <v>#REF!</v>
      </c>
      <c r="AO61" s="1" t="str">
        <f>Table110[[#This Row],[Manufacturer''s Category]]</f>
        <v>Community</v>
      </c>
      <c r="AQ61" s="1" t="e">
        <f t="shared" si="10"/>
        <v>#REF!</v>
      </c>
    </row>
    <row r="62" spans="1:43" ht="42" customHeight="1" x14ac:dyDescent="0.3">
      <c r="A62" s="1" t="e">
        <f t="shared" si="0"/>
        <v>#REF!</v>
      </c>
      <c r="B62" s="5" t="e">
        <f t="shared" si="1"/>
        <v>#REF!</v>
      </c>
      <c r="C62" s="33" t="s">
        <v>3933</v>
      </c>
      <c r="D62" s="1" t="s">
        <v>705</v>
      </c>
      <c r="E62" s="1" t="s">
        <v>53</v>
      </c>
      <c r="F62" s="31">
        <v>2310</v>
      </c>
      <c r="G62" s="1" t="s">
        <v>704</v>
      </c>
      <c r="M62" s="1" t="s">
        <v>73</v>
      </c>
      <c r="N62" s="1" t="s">
        <v>1</v>
      </c>
      <c r="O62" s="23">
        <v>18.14368</v>
      </c>
      <c r="P62" s="1" t="e">
        <f t="shared" si="2"/>
        <v>#REF!</v>
      </c>
      <c r="R62" s="7" t="str">
        <f>Table110[[#This Row],[Short Description]]</f>
        <v>IC6-2082T96W</v>
      </c>
      <c r="S62" s="1" t="s">
        <v>706</v>
      </c>
      <c r="T62" s="1" t="s">
        <v>631</v>
      </c>
      <c r="U62" s="1" t="s">
        <v>57</v>
      </c>
      <c r="V62" s="1" t="e">
        <f t="shared" si="3"/>
        <v>#REF!</v>
      </c>
      <c r="W62" s="1" t="e">
        <f t="shared" si="4"/>
        <v>#REF!</v>
      </c>
      <c r="X62" s="1" t="s">
        <v>524</v>
      </c>
      <c r="AC62" s="6"/>
      <c r="AH62" s="1" t="e">
        <f t="shared" si="5"/>
        <v>#REF!</v>
      </c>
      <c r="AI62" s="1" t="e">
        <f t="shared" si="6"/>
        <v>#REF!</v>
      </c>
      <c r="AJ62" s="1" t="e">
        <f t="shared" si="7"/>
        <v>#REF!</v>
      </c>
      <c r="AK62" s="1" t="e">
        <f t="shared" si="8"/>
        <v>#REF!</v>
      </c>
      <c r="AL62" s="1" t="s">
        <v>54</v>
      </c>
      <c r="AM62" s="1" t="s">
        <v>151</v>
      </c>
      <c r="AN62" s="11" t="e">
        <f t="shared" si="9"/>
        <v>#REF!</v>
      </c>
      <c r="AO62" s="1" t="str">
        <f>Table110[[#This Row],[Manufacturer''s Category]]</f>
        <v>Community</v>
      </c>
      <c r="AQ62" s="1" t="e">
        <f t="shared" si="10"/>
        <v>#REF!</v>
      </c>
    </row>
    <row r="63" spans="1:43" ht="42" customHeight="1" x14ac:dyDescent="0.3">
      <c r="A63" s="1" t="e">
        <f t="shared" si="0"/>
        <v>#REF!</v>
      </c>
      <c r="B63" s="5" t="e">
        <f t="shared" si="1"/>
        <v>#REF!</v>
      </c>
      <c r="C63" s="33" t="s">
        <v>3934</v>
      </c>
      <c r="D63" s="1" t="s">
        <v>708</v>
      </c>
      <c r="E63" s="1" t="s">
        <v>53</v>
      </c>
      <c r="F63" s="31">
        <v>2700</v>
      </c>
      <c r="G63" s="1" t="s">
        <v>707</v>
      </c>
      <c r="M63" s="1" t="s">
        <v>73</v>
      </c>
      <c r="N63" s="1" t="s">
        <v>1</v>
      </c>
      <c r="O63" s="23">
        <v>12.927372</v>
      </c>
      <c r="P63" s="1" t="e">
        <f t="shared" si="2"/>
        <v>#REF!</v>
      </c>
      <c r="R63" s="7" t="str">
        <f>Table110[[#This Row],[Short Description]]</f>
        <v>IC6-2082WR26</v>
      </c>
      <c r="S63" s="1" t="s">
        <v>709</v>
      </c>
      <c r="T63" s="1" t="s">
        <v>631</v>
      </c>
      <c r="U63" s="1" t="s">
        <v>57</v>
      </c>
      <c r="V63" s="1" t="e">
        <f t="shared" si="3"/>
        <v>#REF!</v>
      </c>
      <c r="W63" s="1" t="e">
        <f t="shared" si="4"/>
        <v>#REF!</v>
      </c>
      <c r="X63" s="1" t="s">
        <v>524</v>
      </c>
      <c r="AC63" s="6"/>
      <c r="AH63" s="1" t="e">
        <f t="shared" si="5"/>
        <v>#REF!</v>
      </c>
      <c r="AI63" s="1" t="e">
        <f t="shared" si="6"/>
        <v>#REF!</v>
      </c>
      <c r="AJ63" s="1" t="e">
        <f t="shared" si="7"/>
        <v>#REF!</v>
      </c>
      <c r="AK63" s="1" t="e">
        <f t="shared" si="8"/>
        <v>#REF!</v>
      </c>
      <c r="AL63" s="1" t="s">
        <v>54</v>
      </c>
      <c r="AM63" s="1" t="s">
        <v>151</v>
      </c>
      <c r="AN63" s="11" t="e">
        <f t="shared" si="9"/>
        <v>#REF!</v>
      </c>
      <c r="AO63" s="1" t="str">
        <f>Table110[[#This Row],[Manufacturer''s Category]]</f>
        <v>Community</v>
      </c>
      <c r="AQ63" s="1" t="e">
        <f t="shared" si="10"/>
        <v>#REF!</v>
      </c>
    </row>
    <row r="64" spans="1:43" ht="42" customHeight="1" x14ac:dyDescent="0.3">
      <c r="A64" s="1" t="e">
        <f t="shared" si="0"/>
        <v>#REF!</v>
      </c>
      <c r="B64" s="5" t="e">
        <f t="shared" si="1"/>
        <v>#REF!</v>
      </c>
      <c r="C64" s="33" t="s">
        <v>3935</v>
      </c>
      <c r="D64" s="1" t="s">
        <v>711</v>
      </c>
      <c r="E64" s="1" t="s">
        <v>53</v>
      </c>
      <c r="F64" s="31">
        <v>2700</v>
      </c>
      <c r="G64" s="1" t="s">
        <v>710</v>
      </c>
      <c r="M64" s="1" t="s">
        <v>73</v>
      </c>
      <c r="N64" s="1" t="s">
        <v>1</v>
      </c>
      <c r="O64" s="23">
        <v>12.927372</v>
      </c>
      <c r="P64" s="1" t="e">
        <f t="shared" si="2"/>
        <v>#REF!</v>
      </c>
      <c r="R64" s="7" t="str">
        <f>Table110[[#This Row],[Short Description]]</f>
        <v>IC6-2082WR96</v>
      </c>
      <c r="S64" s="1" t="s">
        <v>712</v>
      </c>
      <c r="T64" s="1" t="s">
        <v>631</v>
      </c>
      <c r="U64" s="1" t="s">
        <v>57</v>
      </c>
      <c r="V64" s="1" t="e">
        <f t="shared" si="3"/>
        <v>#REF!</v>
      </c>
      <c r="W64" s="1" t="e">
        <f t="shared" si="4"/>
        <v>#REF!</v>
      </c>
      <c r="X64" s="1" t="s">
        <v>524</v>
      </c>
      <c r="AC64" s="6"/>
      <c r="AH64" s="1" t="e">
        <f t="shared" si="5"/>
        <v>#REF!</v>
      </c>
      <c r="AI64" s="1" t="e">
        <f t="shared" si="6"/>
        <v>#REF!</v>
      </c>
      <c r="AJ64" s="1" t="e">
        <f t="shared" si="7"/>
        <v>#REF!</v>
      </c>
      <c r="AK64" s="1" t="e">
        <f t="shared" si="8"/>
        <v>#REF!</v>
      </c>
      <c r="AL64" s="1" t="s">
        <v>54</v>
      </c>
      <c r="AM64" s="1" t="s">
        <v>151</v>
      </c>
      <c r="AN64" s="11" t="e">
        <f t="shared" si="9"/>
        <v>#REF!</v>
      </c>
      <c r="AO64" s="1" t="str">
        <f>Table110[[#This Row],[Manufacturer''s Category]]</f>
        <v>Community</v>
      </c>
      <c r="AQ64" s="1" t="e">
        <f t="shared" si="10"/>
        <v>#REF!</v>
      </c>
    </row>
    <row r="65" spans="1:44" ht="42" customHeight="1" x14ac:dyDescent="0.3">
      <c r="A65" s="1" t="e">
        <f t="shared" si="0"/>
        <v>#REF!</v>
      </c>
      <c r="B65" s="5" t="e">
        <f t="shared" si="1"/>
        <v>#REF!</v>
      </c>
      <c r="C65" s="33" t="s">
        <v>3936</v>
      </c>
      <c r="D65" s="1" t="s">
        <v>714</v>
      </c>
      <c r="E65" s="1" t="s">
        <v>53</v>
      </c>
      <c r="F65" s="31">
        <v>2800</v>
      </c>
      <c r="G65" s="1" t="s">
        <v>713</v>
      </c>
      <c r="M65" s="1" t="s">
        <v>73</v>
      </c>
      <c r="N65" s="1" t="s">
        <v>1</v>
      </c>
      <c r="O65" s="23">
        <v>14.74174</v>
      </c>
      <c r="P65" s="1" t="e">
        <f t="shared" si="2"/>
        <v>#REF!</v>
      </c>
      <c r="R65" s="7" t="str">
        <f>Table110[[#This Row],[Short Description]]</f>
        <v>IC6-2082WT26</v>
      </c>
      <c r="S65" s="1" t="s">
        <v>715</v>
      </c>
      <c r="T65" s="1" t="s">
        <v>631</v>
      </c>
      <c r="U65" s="1" t="s">
        <v>57</v>
      </c>
      <c r="V65" s="1" t="e">
        <f t="shared" si="3"/>
        <v>#REF!</v>
      </c>
      <c r="W65" s="1" t="e">
        <f t="shared" si="4"/>
        <v>#REF!</v>
      </c>
      <c r="X65" s="1" t="s">
        <v>524</v>
      </c>
      <c r="AC65" s="6"/>
      <c r="AH65" s="1" t="e">
        <f t="shared" si="5"/>
        <v>#REF!</v>
      </c>
      <c r="AI65" s="1" t="e">
        <f t="shared" si="6"/>
        <v>#REF!</v>
      </c>
      <c r="AJ65" s="1" t="e">
        <f t="shared" si="7"/>
        <v>#REF!</v>
      </c>
      <c r="AK65" s="1" t="e">
        <f t="shared" si="8"/>
        <v>#REF!</v>
      </c>
      <c r="AL65" s="1" t="s">
        <v>54</v>
      </c>
      <c r="AM65" s="1" t="s">
        <v>151</v>
      </c>
      <c r="AN65" s="11" t="e">
        <f t="shared" si="9"/>
        <v>#REF!</v>
      </c>
      <c r="AO65" s="1" t="str">
        <f>Table110[[#This Row],[Manufacturer''s Category]]</f>
        <v>Community</v>
      </c>
      <c r="AQ65" s="1" t="e">
        <f t="shared" si="10"/>
        <v>#REF!</v>
      </c>
    </row>
    <row r="66" spans="1:44" ht="42" customHeight="1" x14ac:dyDescent="0.3">
      <c r="A66" s="1" t="e">
        <f t="shared" ref="A66:A129" si="11">Company</f>
        <v>#REF!</v>
      </c>
      <c r="B66" s="5" t="e">
        <f t="shared" ref="B66:B129" si="12">Effectivity_Date</f>
        <v>#REF!</v>
      </c>
      <c r="C66" s="33" t="s">
        <v>3937</v>
      </c>
      <c r="D66" s="1" t="s">
        <v>717</v>
      </c>
      <c r="E66" s="1" t="s">
        <v>53</v>
      </c>
      <c r="F66" s="31">
        <v>2800</v>
      </c>
      <c r="G66" s="1" t="s">
        <v>716</v>
      </c>
      <c r="M66" s="1" t="s">
        <v>73</v>
      </c>
      <c r="N66" s="1" t="s">
        <v>1</v>
      </c>
      <c r="O66" s="23">
        <v>14.74174</v>
      </c>
      <c r="P66" s="1" t="e">
        <f t="shared" ref="P66:P129" si="13">WeightUOM</f>
        <v>#REF!</v>
      </c>
      <c r="R66" s="7" t="str">
        <f>Table110[[#This Row],[Short Description]]</f>
        <v>IC6-2082WT96</v>
      </c>
      <c r="S66" s="1" t="s">
        <v>718</v>
      </c>
      <c r="T66" s="1" t="s">
        <v>631</v>
      </c>
      <c r="U66" s="1" t="s">
        <v>57</v>
      </c>
      <c r="V66" s="1" t="e">
        <f t="shared" ref="V66:V129" si="14">NotForSale</f>
        <v>#REF!</v>
      </c>
      <c r="W66" s="1" t="e">
        <f t="shared" ref="W66:W129" si="15">ItemStatus</f>
        <v>#REF!</v>
      </c>
      <c r="X66" s="1" t="s">
        <v>524</v>
      </c>
      <c r="AC66" s="6"/>
      <c r="AH66" s="1" t="e">
        <f t="shared" ref="AH66:AH129" si="16">FOB</f>
        <v>#REF!</v>
      </c>
      <c r="AI66" s="1" t="e">
        <f t="shared" ref="AI66:AI129" si="17">Freight</f>
        <v>#REF!</v>
      </c>
      <c r="AJ66" s="1" t="e">
        <f t="shared" ref="AJ66:AJ129" si="18">DropShip</f>
        <v>#REF!</v>
      </c>
      <c r="AK66" s="1" t="e">
        <f t="shared" ref="AK66:AK129" si="19">EnergyStar</f>
        <v>#REF!</v>
      </c>
      <c r="AL66" s="1" t="s">
        <v>54</v>
      </c>
      <c r="AM66" s="1" t="s">
        <v>151</v>
      </c>
      <c r="AN66" s="11" t="e">
        <f t="shared" ref="AN66:AN129" si="20">URL</f>
        <v>#REF!</v>
      </c>
      <c r="AO66" s="1" t="str">
        <f>Table110[[#This Row],[Manufacturer''s Category]]</f>
        <v>Community</v>
      </c>
      <c r="AQ66" s="1" t="e">
        <f t="shared" ref="AQ66:AQ129" si="21">InfoComm_Number</f>
        <v>#REF!</v>
      </c>
    </row>
    <row r="67" spans="1:44" ht="42" customHeight="1" x14ac:dyDescent="0.3">
      <c r="A67" s="1" t="e">
        <f t="shared" si="11"/>
        <v>#REF!</v>
      </c>
      <c r="B67" s="5" t="e">
        <f t="shared" si="12"/>
        <v>#REF!</v>
      </c>
      <c r="C67" s="33" t="s">
        <v>3939</v>
      </c>
      <c r="D67" s="1" t="s">
        <v>720</v>
      </c>
      <c r="E67" s="1" t="s">
        <v>53</v>
      </c>
      <c r="F67" s="31">
        <v>2586</v>
      </c>
      <c r="G67" s="1" t="s">
        <v>719</v>
      </c>
      <c r="M67" s="1" t="s">
        <v>73</v>
      </c>
      <c r="N67" s="1" t="s">
        <v>1</v>
      </c>
      <c r="O67" s="23">
        <v>33.565807999999997</v>
      </c>
      <c r="P67" s="1" t="e">
        <f t="shared" si="13"/>
        <v>#REF!</v>
      </c>
      <c r="R67" s="7" t="str">
        <f>Table110[[#This Row],[Short Description]]</f>
        <v>IP6-1122/26B</v>
      </c>
      <c r="S67" s="1" t="s">
        <v>721</v>
      </c>
      <c r="T67" s="1" t="s">
        <v>722</v>
      </c>
      <c r="U67" s="1" t="s">
        <v>57</v>
      </c>
      <c r="V67" s="1" t="e">
        <f t="shared" si="14"/>
        <v>#REF!</v>
      </c>
      <c r="W67" s="1" t="e">
        <f t="shared" si="15"/>
        <v>#REF!</v>
      </c>
      <c r="X67" s="1" t="s">
        <v>524</v>
      </c>
      <c r="AC67" s="6"/>
      <c r="AH67" s="1" t="e">
        <f t="shared" si="16"/>
        <v>#REF!</v>
      </c>
      <c r="AI67" s="1" t="e">
        <f t="shared" si="17"/>
        <v>#REF!</v>
      </c>
      <c r="AJ67" s="1" t="e">
        <f t="shared" si="18"/>
        <v>#REF!</v>
      </c>
      <c r="AK67" s="1" t="e">
        <f t="shared" si="19"/>
        <v>#REF!</v>
      </c>
      <c r="AL67" s="1" t="s">
        <v>54</v>
      </c>
      <c r="AM67" s="1" t="s">
        <v>151</v>
      </c>
      <c r="AN67" s="11" t="e">
        <f t="shared" si="20"/>
        <v>#REF!</v>
      </c>
      <c r="AO67" s="1" t="str">
        <f>Table110[[#This Row],[Manufacturer''s Category]]</f>
        <v>Community</v>
      </c>
      <c r="AQ67" s="1" t="e">
        <f t="shared" si="21"/>
        <v>#REF!</v>
      </c>
    </row>
    <row r="68" spans="1:44" ht="42" customHeight="1" x14ac:dyDescent="0.3">
      <c r="A68" s="1" t="e">
        <f t="shared" si="11"/>
        <v>#REF!</v>
      </c>
      <c r="B68" s="5" t="e">
        <f t="shared" si="12"/>
        <v>#REF!</v>
      </c>
      <c r="C68" s="33" t="s">
        <v>3940</v>
      </c>
      <c r="D68" s="1" t="s">
        <v>724</v>
      </c>
      <c r="E68" s="1" t="s">
        <v>53</v>
      </c>
      <c r="F68" s="31">
        <v>2586</v>
      </c>
      <c r="G68" s="1" t="s">
        <v>723</v>
      </c>
      <c r="M68" s="1" t="s">
        <v>73</v>
      </c>
      <c r="N68" s="1" t="s">
        <v>1</v>
      </c>
      <c r="O68" s="23">
        <v>33.565807999999997</v>
      </c>
      <c r="P68" s="1" t="e">
        <f t="shared" si="13"/>
        <v>#REF!</v>
      </c>
      <c r="R68" s="7" t="str">
        <f>Table110[[#This Row],[Short Description]]</f>
        <v>IP6-1122/26W</v>
      </c>
      <c r="S68" s="1" t="s">
        <v>725</v>
      </c>
      <c r="T68" s="1" t="s">
        <v>722</v>
      </c>
      <c r="U68" s="1" t="s">
        <v>57</v>
      </c>
      <c r="V68" s="1" t="e">
        <f t="shared" si="14"/>
        <v>#REF!</v>
      </c>
      <c r="W68" s="1" t="e">
        <f t="shared" si="15"/>
        <v>#REF!</v>
      </c>
      <c r="X68" s="1" t="s">
        <v>524</v>
      </c>
      <c r="AC68" s="6"/>
      <c r="AH68" s="1" t="e">
        <f t="shared" si="16"/>
        <v>#REF!</v>
      </c>
      <c r="AI68" s="1" t="e">
        <f t="shared" si="17"/>
        <v>#REF!</v>
      </c>
      <c r="AJ68" s="1" t="e">
        <f t="shared" si="18"/>
        <v>#REF!</v>
      </c>
      <c r="AK68" s="1" t="e">
        <f t="shared" si="19"/>
        <v>#REF!</v>
      </c>
      <c r="AL68" s="1" t="s">
        <v>54</v>
      </c>
      <c r="AM68" s="1" t="s">
        <v>151</v>
      </c>
      <c r="AN68" s="11" t="e">
        <f t="shared" si="20"/>
        <v>#REF!</v>
      </c>
      <c r="AO68" s="1" t="str">
        <f>Table110[[#This Row],[Manufacturer''s Category]]</f>
        <v>Community</v>
      </c>
      <c r="AQ68" s="1" t="e">
        <f t="shared" si="21"/>
        <v>#REF!</v>
      </c>
    </row>
    <row r="69" spans="1:44" ht="42" customHeight="1" x14ac:dyDescent="0.3">
      <c r="A69" s="1" t="e">
        <f t="shared" si="11"/>
        <v>#REF!</v>
      </c>
      <c r="B69" s="5" t="e">
        <f t="shared" si="12"/>
        <v>#REF!</v>
      </c>
      <c r="C69" s="33" t="s">
        <v>3941</v>
      </c>
      <c r="D69" s="1" t="s">
        <v>727</v>
      </c>
      <c r="E69" s="1" t="s">
        <v>53</v>
      </c>
      <c r="F69" s="31">
        <v>2586</v>
      </c>
      <c r="G69" s="1" t="s">
        <v>726</v>
      </c>
      <c r="M69" s="1" t="s">
        <v>73</v>
      </c>
      <c r="N69" s="1" t="s">
        <v>1</v>
      </c>
      <c r="O69" s="23">
        <v>33.565807999999997</v>
      </c>
      <c r="P69" s="1" t="e">
        <f t="shared" si="13"/>
        <v>#REF!</v>
      </c>
      <c r="R69" s="7" t="str">
        <f>Table110[[#This Row],[Short Description]]</f>
        <v>IP6-1122/64B</v>
      </c>
      <c r="S69" s="1" t="s">
        <v>728</v>
      </c>
      <c r="T69" s="1" t="s">
        <v>722</v>
      </c>
      <c r="U69" s="1" t="s">
        <v>57</v>
      </c>
      <c r="V69" s="1" t="e">
        <f t="shared" si="14"/>
        <v>#REF!</v>
      </c>
      <c r="W69" s="1" t="e">
        <f t="shared" si="15"/>
        <v>#REF!</v>
      </c>
      <c r="X69" s="1" t="s">
        <v>524</v>
      </c>
      <c r="AC69" s="6"/>
      <c r="AH69" s="1" t="e">
        <f t="shared" si="16"/>
        <v>#REF!</v>
      </c>
      <c r="AI69" s="1" t="e">
        <f t="shared" si="17"/>
        <v>#REF!</v>
      </c>
      <c r="AJ69" s="1" t="e">
        <f t="shared" si="18"/>
        <v>#REF!</v>
      </c>
      <c r="AK69" s="1" t="e">
        <f t="shared" si="19"/>
        <v>#REF!</v>
      </c>
      <c r="AL69" s="1" t="s">
        <v>54</v>
      </c>
      <c r="AM69" s="1" t="s">
        <v>151</v>
      </c>
      <c r="AN69" s="11" t="e">
        <f t="shared" si="20"/>
        <v>#REF!</v>
      </c>
      <c r="AO69" s="1" t="str">
        <f>Table110[[#This Row],[Manufacturer''s Category]]</f>
        <v>Community</v>
      </c>
      <c r="AQ69" s="1" t="e">
        <f t="shared" si="21"/>
        <v>#REF!</v>
      </c>
    </row>
    <row r="70" spans="1:44" ht="42" customHeight="1" x14ac:dyDescent="0.3">
      <c r="A70" s="1" t="e">
        <f t="shared" si="11"/>
        <v>#REF!</v>
      </c>
      <c r="B70" s="5" t="e">
        <f t="shared" si="12"/>
        <v>#REF!</v>
      </c>
      <c r="C70" s="33" t="s">
        <v>3942</v>
      </c>
      <c r="D70" s="1" t="s">
        <v>730</v>
      </c>
      <c r="E70" s="1" t="s">
        <v>53</v>
      </c>
      <c r="F70" s="31">
        <v>2586</v>
      </c>
      <c r="G70" s="1" t="s">
        <v>729</v>
      </c>
      <c r="M70" s="1" t="s">
        <v>73</v>
      </c>
      <c r="N70" s="1" t="s">
        <v>1</v>
      </c>
      <c r="O70" s="23">
        <v>33.565807999999997</v>
      </c>
      <c r="P70" s="1" t="e">
        <f t="shared" si="13"/>
        <v>#REF!</v>
      </c>
      <c r="R70" s="7" t="str">
        <f>Table110[[#This Row],[Short Description]]</f>
        <v>IP6-1122/64W</v>
      </c>
      <c r="S70" s="1" t="s">
        <v>731</v>
      </c>
      <c r="T70" s="1" t="s">
        <v>722</v>
      </c>
      <c r="U70" s="1" t="s">
        <v>57</v>
      </c>
      <c r="V70" s="1" t="e">
        <f t="shared" si="14"/>
        <v>#REF!</v>
      </c>
      <c r="W70" s="1" t="e">
        <f t="shared" si="15"/>
        <v>#REF!</v>
      </c>
      <c r="X70" s="1" t="s">
        <v>524</v>
      </c>
      <c r="AC70" s="6"/>
      <c r="AH70" s="1" t="e">
        <f t="shared" si="16"/>
        <v>#REF!</v>
      </c>
      <c r="AI70" s="1" t="e">
        <f t="shared" si="17"/>
        <v>#REF!</v>
      </c>
      <c r="AJ70" s="1" t="e">
        <f t="shared" si="18"/>
        <v>#REF!</v>
      </c>
      <c r="AK70" s="1" t="e">
        <f t="shared" si="19"/>
        <v>#REF!</v>
      </c>
      <c r="AL70" s="1" t="s">
        <v>54</v>
      </c>
      <c r="AM70" s="1" t="s">
        <v>151</v>
      </c>
      <c r="AN70" s="11" t="e">
        <f t="shared" si="20"/>
        <v>#REF!</v>
      </c>
      <c r="AO70" s="1" t="str">
        <f>Table110[[#This Row],[Manufacturer''s Category]]</f>
        <v>Community</v>
      </c>
      <c r="AQ70" s="1" t="e">
        <f t="shared" si="21"/>
        <v>#REF!</v>
      </c>
    </row>
    <row r="71" spans="1:44" ht="42" customHeight="1" x14ac:dyDescent="0.3">
      <c r="A71" s="1" t="e">
        <f t="shared" si="11"/>
        <v>#REF!</v>
      </c>
      <c r="B71" s="5" t="e">
        <f t="shared" si="12"/>
        <v>#REF!</v>
      </c>
      <c r="C71" s="33" t="s">
        <v>3943</v>
      </c>
      <c r="D71" s="1" t="s">
        <v>733</v>
      </c>
      <c r="E71" s="1" t="s">
        <v>53</v>
      </c>
      <c r="F71" s="31">
        <v>2586</v>
      </c>
      <c r="G71" s="1" t="s">
        <v>732</v>
      </c>
      <c r="M71" s="1" t="s">
        <v>73</v>
      </c>
      <c r="N71" s="1" t="s">
        <v>1</v>
      </c>
      <c r="O71" s="23">
        <v>33.565807999999997</v>
      </c>
      <c r="P71" s="1" t="e">
        <f t="shared" si="13"/>
        <v>#REF!</v>
      </c>
      <c r="R71" s="7" t="str">
        <f>Table110[[#This Row],[Short Description]]</f>
        <v>IP6-1122/66B</v>
      </c>
      <c r="S71" s="1" t="s">
        <v>734</v>
      </c>
      <c r="T71" s="1" t="s">
        <v>722</v>
      </c>
      <c r="U71" s="1" t="s">
        <v>57</v>
      </c>
      <c r="V71" s="1" t="e">
        <f t="shared" si="14"/>
        <v>#REF!</v>
      </c>
      <c r="W71" s="1" t="e">
        <f t="shared" si="15"/>
        <v>#REF!</v>
      </c>
      <c r="X71" s="1" t="s">
        <v>524</v>
      </c>
      <c r="AC71" s="6"/>
      <c r="AH71" s="1" t="e">
        <f t="shared" si="16"/>
        <v>#REF!</v>
      </c>
      <c r="AI71" s="1" t="e">
        <f t="shared" si="17"/>
        <v>#REF!</v>
      </c>
      <c r="AJ71" s="1" t="e">
        <f t="shared" si="18"/>
        <v>#REF!</v>
      </c>
      <c r="AK71" s="1" t="e">
        <f t="shared" si="19"/>
        <v>#REF!</v>
      </c>
      <c r="AL71" s="1" t="s">
        <v>54</v>
      </c>
      <c r="AM71" s="1" t="s">
        <v>151</v>
      </c>
      <c r="AN71" s="11" t="e">
        <f t="shared" si="20"/>
        <v>#REF!</v>
      </c>
      <c r="AO71" s="1" t="str">
        <f>Table110[[#This Row],[Manufacturer''s Category]]</f>
        <v>Community</v>
      </c>
      <c r="AQ71" s="1" t="e">
        <f t="shared" si="21"/>
        <v>#REF!</v>
      </c>
    </row>
    <row r="72" spans="1:44" ht="42" customHeight="1" x14ac:dyDescent="0.3">
      <c r="A72" s="1" t="e">
        <f t="shared" si="11"/>
        <v>#REF!</v>
      </c>
      <c r="B72" s="5" t="e">
        <f t="shared" si="12"/>
        <v>#REF!</v>
      </c>
      <c r="C72" s="33" t="s">
        <v>3944</v>
      </c>
      <c r="D72" s="1" t="s">
        <v>736</v>
      </c>
      <c r="E72" s="1" t="s">
        <v>53</v>
      </c>
      <c r="F72" s="31">
        <v>2586</v>
      </c>
      <c r="G72" s="1" t="s">
        <v>735</v>
      </c>
      <c r="M72" s="1" t="s">
        <v>73</v>
      </c>
      <c r="N72" s="1" t="s">
        <v>1</v>
      </c>
      <c r="O72" s="23">
        <v>33.565807999999997</v>
      </c>
      <c r="P72" s="1" t="e">
        <f t="shared" si="13"/>
        <v>#REF!</v>
      </c>
      <c r="R72" s="7" t="str">
        <f>Table110[[#This Row],[Short Description]]</f>
        <v>IP6-1122/66W</v>
      </c>
      <c r="S72" s="1" t="s">
        <v>737</v>
      </c>
      <c r="T72" s="1" t="s">
        <v>722</v>
      </c>
      <c r="U72" s="1" t="s">
        <v>57</v>
      </c>
      <c r="V72" s="1" t="e">
        <f t="shared" si="14"/>
        <v>#REF!</v>
      </c>
      <c r="W72" s="1" t="e">
        <f t="shared" si="15"/>
        <v>#REF!</v>
      </c>
      <c r="X72" s="1" t="s">
        <v>524</v>
      </c>
      <c r="AC72" s="6"/>
      <c r="AH72" s="1" t="e">
        <f t="shared" si="16"/>
        <v>#REF!</v>
      </c>
      <c r="AI72" s="1" t="e">
        <f t="shared" si="17"/>
        <v>#REF!</v>
      </c>
      <c r="AJ72" s="1" t="e">
        <f t="shared" si="18"/>
        <v>#REF!</v>
      </c>
      <c r="AK72" s="1" t="e">
        <f t="shared" si="19"/>
        <v>#REF!</v>
      </c>
      <c r="AL72" s="1" t="s">
        <v>54</v>
      </c>
      <c r="AM72" s="1" t="s">
        <v>151</v>
      </c>
      <c r="AN72" s="11" t="e">
        <f t="shared" si="20"/>
        <v>#REF!</v>
      </c>
      <c r="AO72" s="1" t="str">
        <f>Table110[[#This Row],[Manufacturer''s Category]]</f>
        <v>Community</v>
      </c>
      <c r="AQ72" s="1" t="e">
        <f t="shared" si="21"/>
        <v>#REF!</v>
      </c>
    </row>
    <row r="73" spans="1:44" ht="42" customHeight="1" x14ac:dyDescent="0.3">
      <c r="A73" s="1" t="e">
        <f t="shared" si="11"/>
        <v>#REF!</v>
      </c>
      <c r="B73" s="5" t="e">
        <f t="shared" si="12"/>
        <v>#REF!</v>
      </c>
      <c r="C73" s="33" t="s">
        <v>3945</v>
      </c>
      <c r="D73" s="1" t="s">
        <v>739</v>
      </c>
      <c r="E73" s="1" t="s">
        <v>53</v>
      </c>
      <c r="F73" s="31">
        <v>2586</v>
      </c>
      <c r="G73" s="1" t="s">
        <v>738</v>
      </c>
      <c r="M73" s="1" t="s">
        <v>73</v>
      </c>
      <c r="N73" s="1" t="s">
        <v>1</v>
      </c>
      <c r="O73" s="23">
        <v>33.565807999999997</v>
      </c>
      <c r="P73" s="1" t="e">
        <f t="shared" si="13"/>
        <v>#REF!</v>
      </c>
      <c r="R73" s="7" t="str">
        <f>Table110[[#This Row],[Short Description]]</f>
        <v>IP6-1122/94B</v>
      </c>
      <c r="S73" s="1" t="s">
        <v>740</v>
      </c>
      <c r="T73" s="1" t="s">
        <v>722</v>
      </c>
      <c r="U73" s="1" t="s">
        <v>57</v>
      </c>
      <c r="V73" s="1" t="e">
        <f t="shared" si="14"/>
        <v>#REF!</v>
      </c>
      <c r="W73" s="1" t="e">
        <f t="shared" si="15"/>
        <v>#REF!</v>
      </c>
      <c r="X73" s="1" t="s">
        <v>524</v>
      </c>
      <c r="AC73" s="6"/>
      <c r="AH73" s="1" t="e">
        <f t="shared" si="16"/>
        <v>#REF!</v>
      </c>
      <c r="AI73" s="1" t="e">
        <f t="shared" si="17"/>
        <v>#REF!</v>
      </c>
      <c r="AJ73" s="1" t="e">
        <f t="shared" si="18"/>
        <v>#REF!</v>
      </c>
      <c r="AK73" s="1" t="e">
        <f t="shared" si="19"/>
        <v>#REF!</v>
      </c>
      <c r="AL73" s="1" t="s">
        <v>54</v>
      </c>
      <c r="AM73" s="1" t="s">
        <v>151</v>
      </c>
      <c r="AN73" s="11" t="e">
        <f t="shared" si="20"/>
        <v>#REF!</v>
      </c>
      <c r="AO73" s="1" t="str">
        <f>Table110[[#This Row],[Manufacturer''s Category]]</f>
        <v>Community</v>
      </c>
      <c r="AQ73" s="1" t="e">
        <f t="shared" si="21"/>
        <v>#REF!</v>
      </c>
    </row>
    <row r="74" spans="1:44" ht="42" customHeight="1" x14ac:dyDescent="0.3">
      <c r="A74" s="1" t="e">
        <f t="shared" si="11"/>
        <v>#REF!</v>
      </c>
      <c r="B74" s="5" t="e">
        <f t="shared" si="12"/>
        <v>#REF!</v>
      </c>
      <c r="C74" s="33" t="s">
        <v>3946</v>
      </c>
      <c r="D74" s="1" t="s">
        <v>742</v>
      </c>
      <c r="E74" s="1" t="s">
        <v>53</v>
      </c>
      <c r="F74" s="31">
        <v>2586</v>
      </c>
      <c r="G74" s="1" t="s">
        <v>741</v>
      </c>
      <c r="M74" s="1" t="s">
        <v>73</v>
      </c>
      <c r="N74" s="1" t="s">
        <v>1</v>
      </c>
      <c r="O74" s="23">
        <v>33.565807999999997</v>
      </c>
      <c r="P74" s="1" t="e">
        <f t="shared" si="13"/>
        <v>#REF!</v>
      </c>
      <c r="R74" s="7" t="str">
        <f>Table110[[#This Row],[Short Description]]</f>
        <v>IP6-1122/94W</v>
      </c>
      <c r="S74" s="1" t="s">
        <v>743</v>
      </c>
      <c r="T74" s="1" t="s">
        <v>722</v>
      </c>
      <c r="U74" s="1" t="s">
        <v>57</v>
      </c>
      <c r="V74" s="1" t="e">
        <f t="shared" si="14"/>
        <v>#REF!</v>
      </c>
      <c r="W74" s="1" t="e">
        <f t="shared" si="15"/>
        <v>#REF!</v>
      </c>
      <c r="X74" s="1" t="s">
        <v>524</v>
      </c>
      <c r="AC74" s="6"/>
      <c r="AH74" s="1" t="e">
        <f t="shared" si="16"/>
        <v>#REF!</v>
      </c>
      <c r="AI74" s="1" t="e">
        <f t="shared" si="17"/>
        <v>#REF!</v>
      </c>
      <c r="AJ74" s="1" t="e">
        <f t="shared" si="18"/>
        <v>#REF!</v>
      </c>
      <c r="AK74" s="1" t="e">
        <f t="shared" si="19"/>
        <v>#REF!</v>
      </c>
      <c r="AL74" s="1" t="s">
        <v>54</v>
      </c>
      <c r="AM74" s="1" t="s">
        <v>151</v>
      </c>
      <c r="AN74" s="11" t="e">
        <f t="shared" si="20"/>
        <v>#REF!</v>
      </c>
      <c r="AO74" s="1" t="str">
        <f>Table110[[#This Row],[Manufacturer''s Category]]</f>
        <v>Community</v>
      </c>
      <c r="AQ74" s="1" t="e">
        <f t="shared" si="21"/>
        <v>#REF!</v>
      </c>
    </row>
    <row r="75" spans="1:44" ht="42" customHeight="1" x14ac:dyDescent="0.3">
      <c r="A75" s="1" t="e">
        <f t="shared" si="11"/>
        <v>#REF!</v>
      </c>
      <c r="B75" s="5" t="e">
        <f t="shared" si="12"/>
        <v>#REF!</v>
      </c>
      <c r="C75" s="33" t="s">
        <v>3947</v>
      </c>
      <c r="D75" s="1" t="s">
        <v>745</v>
      </c>
      <c r="E75" s="1" t="s">
        <v>53</v>
      </c>
      <c r="F75" s="31">
        <v>2586</v>
      </c>
      <c r="G75" s="1" t="s">
        <v>744</v>
      </c>
      <c r="M75" s="1" t="s">
        <v>73</v>
      </c>
      <c r="N75" s="1" t="s">
        <v>1</v>
      </c>
      <c r="O75" s="23">
        <v>33.565807999999997</v>
      </c>
      <c r="P75" s="1" t="e">
        <f t="shared" si="13"/>
        <v>#REF!</v>
      </c>
      <c r="R75" s="7" t="str">
        <f>Table110[[#This Row],[Short Description]]</f>
        <v>IP6-1122/96B</v>
      </c>
      <c r="S75" s="1" t="s">
        <v>746</v>
      </c>
      <c r="T75" s="1" t="s">
        <v>722</v>
      </c>
      <c r="U75" s="1" t="s">
        <v>57</v>
      </c>
      <c r="V75" s="1" t="e">
        <f t="shared" si="14"/>
        <v>#REF!</v>
      </c>
      <c r="W75" s="1" t="e">
        <f t="shared" si="15"/>
        <v>#REF!</v>
      </c>
      <c r="X75" s="1" t="s">
        <v>524</v>
      </c>
      <c r="AC75" s="6"/>
      <c r="AH75" s="1" t="e">
        <f t="shared" si="16"/>
        <v>#REF!</v>
      </c>
      <c r="AI75" s="1" t="e">
        <f t="shared" si="17"/>
        <v>#REF!</v>
      </c>
      <c r="AJ75" s="1" t="e">
        <f t="shared" si="18"/>
        <v>#REF!</v>
      </c>
      <c r="AK75" s="1" t="e">
        <f t="shared" si="19"/>
        <v>#REF!</v>
      </c>
      <c r="AL75" s="1" t="s">
        <v>54</v>
      </c>
      <c r="AM75" s="1" t="s">
        <v>151</v>
      </c>
      <c r="AN75" s="11" t="e">
        <f t="shared" si="20"/>
        <v>#REF!</v>
      </c>
      <c r="AO75" s="1" t="str">
        <f>Table110[[#This Row],[Manufacturer''s Category]]</f>
        <v>Community</v>
      </c>
      <c r="AQ75" s="1" t="e">
        <f t="shared" si="21"/>
        <v>#REF!</v>
      </c>
    </row>
    <row r="76" spans="1:44" ht="42" customHeight="1" x14ac:dyDescent="0.3">
      <c r="A76" s="1" t="e">
        <f t="shared" si="11"/>
        <v>#REF!</v>
      </c>
      <c r="B76" s="5" t="e">
        <f t="shared" si="12"/>
        <v>#REF!</v>
      </c>
      <c r="C76" s="33" t="s">
        <v>3948</v>
      </c>
      <c r="D76" s="1" t="s">
        <v>748</v>
      </c>
      <c r="E76" s="1" t="s">
        <v>53</v>
      </c>
      <c r="F76" s="31">
        <v>2586</v>
      </c>
      <c r="G76" s="1" t="s">
        <v>747</v>
      </c>
      <c r="M76" s="1" t="s">
        <v>73</v>
      </c>
      <c r="N76" s="1" t="s">
        <v>1</v>
      </c>
      <c r="O76" s="23">
        <v>33.565807999999997</v>
      </c>
      <c r="P76" s="1" t="e">
        <f t="shared" si="13"/>
        <v>#REF!</v>
      </c>
      <c r="R76" s="7" t="str">
        <f>Table110[[#This Row],[Short Description]]</f>
        <v>IP6-1122/96W</v>
      </c>
      <c r="S76" s="1" t="s">
        <v>749</v>
      </c>
      <c r="T76" s="1" t="s">
        <v>722</v>
      </c>
      <c r="U76" s="1" t="s">
        <v>57</v>
      </c>
      <c r="V76" s="1" t="e">
        <f t="shared" si="14"/>
        <v>#REF!</v>
      </c>
      <c r="W76" s="1" t="e">
        <f t="shared" si="15"/>
        <v>#REF!</v>
      </c>
      <c r="X76" s="1" t="s">
        <v>524</v>
      </c>
      <c r="AC76" s="6"/>
      <c r="AH76" s="1" t="e">
        <f t="shared" si="16"/>
        <v>#REF!</v>
      </c>
      <c r="AI76" s="1" t="e">
        <f t="shared" si="17"/>
        <v>#REF!</v>
      </c>
      <c r="AJ76" s="1" t="e">
        <f t="shared" si="18"/>
        <v>#REF!</v>
      </c>
      <c r="AK76" s="1" t="e">
        <f t="shared" si="19"/>
        <v>#REF!</v>
      </c>
      <c r="AL76" s="1" t="s">
        <v>54</v>
      </c>
      <c r="AM76" s="1" t="s">
        <v>151</v>
      </c>
      <c r="AN76" s="11" t="e">
        <f t="shared" si="20"/>
        <v>#REF!</v>
      </c>
      <c r="AO76" s="1" t="str">
        <f>Table110[[#This Row],[Manufacturer''s Category]]</f>
        <v>Community</v>
      </c>
      <c r="AQ76" s="1" t="e">
        <f t="shared" si="21"/>
        <v>#REF!</v>
      </c>
    </row>
    <row r="77" spans="1:44" ht="42" customHeight="1" x14ac:dyDescent="0.3">
      <c r="A77" s="1" t="e">
        <f t="shared" si="11"/>
        <v>#REF!</v>
      </c>
      <c r="B77" s="5" t="e">
        <f t="shared" si="12"/>
        <v>#REF!</v>
      </c>
      <c r="C77" s="33" t="s">
        <v>3949</v>
      </c>
      <c r="D77" s="1" t="s">
        <v>751</v>
      </c>
      <c r="E77" s="1" t="s">
        <v>53</v>
      </c>
      <c r="F77" s="31">
        <v>2586</v>
      </c>
      <c r="G77" s="1" t="s">
        <v>750</v>
      </c>
      <c r="M77" s="1" t="s">
        <v>73</v>
      </c>
      <c r="N77" s="1" t="s">
        <v>1</v>
      </c>
      <c r="O77" s="23">
        <v>33.565807999999997</v>
      </c>
      <c r="P77" s="1" t="e">
        <f t="shared" si="13"/>
        <v>#REF!</v>
      </c>
      <c r="R77" s="7" t="str">
        <f>Table110[[#This Row],[Short Description]]</f>
        <v>IP6-1122/99B</v>
      </c>
      <c r="S77" s="1" t="s">
        <v>752</v>
      </c>
      <c r="T77" s="1" t="s">
        <v>722</v>
      </c>
      <c r="U77" s="1" t="s">
        <v>57</v>
      </c>
      <c r="V77" s="1" t="e">
        <f t="shared" si="14"/>
        <v>#REF!</v>
      </c>
      <c r="W77" s="1" t="e">
        <f t="shared" si="15"/>
        <v>#REF!</v>
      </c>
      <c r="X77" s="1" t="s">
        <v>524</v>
      </c>
      <c r="AC77" s="6"/>
      <c r="AH77" s="1" t="e">
        <f t="shared" si="16"/>
        <v>#REF!</v>
      </c>
      <c r="AI77" s="1" t="e">
        <f t="shared" si="17"/>
        <v>#REF!</v>
      </c>
      <c r="AJ77" s="1" t="e">
        <f t="shared" si="18"/>
        <v>#REF!</v>
      </c>
      <c r="AK77" s="1" t="e">
        <f t="shared" si="19"/>
        <v>#REF!</v>
      </c>
      <c r="AL77" s="1" t="s">
        <v>54</v>
      </c>
      <c r="AM77" s="1" t="s">
        <v>151</v>
      </c>
      <c r="AN77" s="11" t="e">
        <f t="shared" si="20"/>
        <v>#REF!</v>
      </c>
      <c r="AO77" s="1" t="str">
        <f>Table110[[#This Row],[Manufacturer''s Category]]</f>
        <v>Community</v>
      </c>
      <c r="AQ77" s="1" t="e">
        <f t="shared" si="21"/>
        <v>#REF!</v>
      </c>
    </row>
    <row r="78" spans="1:44" ht="42" customHeight="1" x14ac:dyDescent="0.3">
      <c r="A78" s="1" t="e">
        <f t="shared" si="11"/>
        <v>#REF!</v>
      </c>
      <c r="B78" s="5" t="e">
        <f t="shared" si="12"/>
        <v>#REF!</v>
      </c>
      <c r="C78" s="33" t="s">
        <v>3950</v>
      </c>
      <c r="D78" s="1" t="s">
        <v>754</v>
      </c>
      <c r="E78" s="1" t="s">
        <v>53</v>
      </c>
      <c r="F78" s="31">
        <v>2586</v>
      </c>
      <c r="G78" s="1" t="s">
        <v>753</v>
      </c>
      <c r="M78" s="1" t="s">
        <v>73</v>
      </c>
      <c r="N78" s="1" t="s">
        <v>1</v>
      </c>
      <c r="O78" s="23">
        <v>33.565807999999997</v>
      </c>
      <c r="P78" s="1" t="e">
        <f t="shared" si="13"/>
        <v>#REF!</v>
      </c>
      <c r="R78" s="7" t="str">
        <f>Table110[[#This Row],[Short Description]]</f>
        <v>IP6-1122/99W</v>
      </c>
      <c r="S78" s="1" t="s">
        <v>755</v>
      </c>
      <c r="T78" s="1" t="s">
        <v>722</v>
      </c>
      <c r="U78" s="1" t="s">
        <v>57</v>
      </c>
      <c r="V78" s="1" t="e">
        <f t="shared" si="14"/>
        <v>#REF!</v>
      </c>
      <c r="W78" s="1" t="e">
        <f t="shared" si="15"/>
        <v>#REF!</v>
      </c>
      <c r="X78" s="1" t="s">
        <v>524</v>
      </c>
      <c r="AC78" s="6"/>
      <c r="AH78" s="1" t="e">
        <f t="shared" si="16"/>
        <v>#REF!</v>
      </c>
      <c r="AI78" s="1" t="e">
        <f t="shared" si="17"/>
        <v>#REF!</v>
      </c>
      <c r="AJ78" s="1" t="e">
        <f t="shared" si="18"/>
        <v>#REF!</v>
      </c>
      <c r="AK78" s="1" t="e">
        <f t="shared" si="19"/>
        <v>#REF!</v>
      </c>
      <c r="AL78" s="1" t="s">
        <v>54</v>
      </c>
      <c r="AM78" s="1" t="s">
        <v>151</v>
      </c>
      <c r="AN78" s="11" t="e">
        <f t="shared" si="20"/>
        <v>#REF!</v>
      </c>
      <c r="AO78" s="1" t="str">
        <f>Table110[[#This Row],[Manufacturer''s Category]]</f>
        <v>Community</v>
      </c>
      <c r="AQ78" s="1" t="e">
        <f t="shared" si="21"/>
        <v>#REF!</v>
      </c>
    </row>
    <row r="79" spans="1:44" ht="42" customHeight="1" x14ac:dyDescent="0.3">
      <c r="A79" s="1" t="e">
        <f t="shared" si="11"/>
        <v>#REF!</v>
      </c>
      <c r="B79" s="5" t="e">
        <f t="shared" si="12"/>
        <v>#REF!</v>
      </c>
      <c r="C79" s="33" t="s">
        <v>3951</v>
      </c>
      <c r="D79" s="1" t="s">
        <v>757</v>
      </c>
      <c r="E79" s="1" t="s">
        <v>53</v>
      </c>
      <c r="F79" s="31" t="s">
        <v>758</v>
      </c>
      <c r="G79" s="1" t="s">
        <v>756</v>
      </c>
      <c r="M79" s="1" t="s">
        <v>73</v>
      </c>
      <c r="N79" s="1" t="s">
        <v>1</v>
      </c>
      <c r="O79" s="23"/>
      <c r="P79" s="1" t="e">
        <f t="shared" si="13"/>
        <v>#REF!</v>
      </c>
      <c r="R79" s="7" t="str">
        <f>Table110[[#This Row],[Short Description]]</f>
        <v>IP6-1122/xx-CTO</v>
      </c>
      <c r="S79" s="1" t="s">
        <v>759</v>
      </c>
      <c r="T79" s="1" t="s">
        <v>722</v>
      </c>
      <c r="U79" s="1" t="s">
        <v>57</v>
      </c>
      <c r="V79" s="1" t="e">
        <f t="shared" si="14"/>
        <v>#REF!</v>
      </c>
      <c r="W79" s="1" t="e">
        <f t="shared" si="15"/>
        <v>#REF!</v>
      </c>
      <c r="X79" s="1" t="s">
        <v>524</v>
      </c>
      <c r="AC79" s="6"/>
      <c r="AH79" s="1" t="e">
        <f t="shared" si="16"/>
        <v>#REF!</v>
      </c>
      <c r="AI79" s="1" t="e">
        <f t="shared" si="17"/>
        <v>#REF!</v>
      </c>
      <c r="AJ79" s="1" t="e">
        <f t="shared" si="18"/>
        <v>#REF!</v>
      </c>
      <c r="AK79" s="1" t="e">
        <f t="shared" si="19"/>
        <v>#REF!</v>
      </c>
      <c r="AL79" s="1" t="s">
        <v>54</v>
      </c>
      <c r="AM79" s="1" t="s">
        <v>151</v>
      </c>
      <c r="AN79" s="11" t="e">
        <f t="shared" si="20"/>
        <v>#REF!</v>
      </c>
      <c r="AO79" s="1" t="str">
        <f>Table110[[#This Row],[Manufacturer''s Category]]</f>
        <v>Community</v>
      </c>
      <c r="AQ79" s="1" t="e">
        <f t="shared" si="21"/>
        <v>#REF!</v>
      </c>
      <c r="AR79" s="1" t="s">
        <v>760</v>
      </c>
    </row>
    <row r="80" spans="1:44" ht="42" customHeight="1" x14ac:dyDescent="0.3">
      <c r="A80" s="1" t="e">
        <f t="shared" si="11"/>
        <v>#REF!</v>
      </c>
      <c r="B80" s="5" t="e">
        <f t="shared" si="12"/>
        <v>#REF!</v>
      </c>
      <c r="C80" s="33" t="s">
        <v>3952</v>
      </c>
      <c r="D80" s="1" t="s">
        <v>762</v>
      </c>
      <c r="E80" s="1" t="s">
        <v>53</v>
      </c>
      <c r="F80" s="31">
        <v>3900</v>
      </c>
      <c r="G80" s="1" t="s">
        <v>761</v>
      </c>
      <c r="M80" s="1" t="s">
        <v>73</v>
      </c>
      <c r="N80" s="1" t="s">
        <v>1</v>
      </c>
      <c r="O80" s="23">
        <v>33.565807999999997</v>
      </c>
      <c r="P80" s="1" t="e">
        <f t="shared" si="13"/>
        <v>#REF!</v>
      </c>
      <c r="R80" s="7" t="str">
        <f>Table110[[#This Row],[Short Description]]</f>
        <v>IP6-1122WR26</v>
      </c>
      <c r="S80" s="1" t="s">
        <v>763</v>
      </c>
      <c r="T80" s="1" t="s">
        <v>722</v>
      </c>
      <c r="U80" s="1" t="s">
        <v>57</v>
      </c>
      <c r="V80" s="1" t="e">
        <f t="shared" si="14"/>
        <v>#REF!</v>
      </c>
      <c r="W80" s="1" t="e">
        <f t="shared" si="15"/>
        <v>#REF!</v>
      </c>
      <c r="X80" s="1" t="s">
        <v>524</v>
      </c>
      <c r="AC80" s="6"/>
      <c r="AH80" s="1" t="e">
        <f t="shared" si="16"/>
        <v>#REF!</v>
      </c>
      <c r="AI80" s="1" t="e">
        <f t="shared" si="17"/>
        <v>#REF!</v>
      </c>
      <c r="AJ80" s="1" t="e">
        <f t="shared" si="18"/>
        <v>#REF!</v>
      </c>
      <c r="AK80" s="1" t="e">
        <f t="shared" si="19"/>
        <v>#REF!</v>
      </c>
      <c r="AL80" s="1" t="s">
        <v>54</v>
      </c>
      <c r="AM80" s="1" t="s">
        <v>151</v>
      </c>
      <c r="AN80" s="11" t="e">
        <f t="shared" si="20"/>
        <v>#REF!</v>
      </c>
      <c r="AO80" s="1" t="str">
        <f>Table110[[#This Row],[Manufacturer''s Category]]</f>
        <v>Community</v>
      </c>
      <c r="AQ80" s="1" t="e">
        <f t="shared" si="21"/>
        <v>#REF!</v>
      </c>
    </row>
    <row r="81" spans="1:43" ht="42" customHeight="1" x14ac:dyDescent="0.3">
      <c r="A81" s="1" t="e">
        <f t="shared" si="11"/>
        <v>#REF!</v>
      </c>
      <c r="B81" s="5" t="e">
        <f t="shared" si="12"/>
        <v>#REF!</v>
      </c>
      <c r="C81" s="33" t="s">
        <v>3953</v>
      </c>
      <c r="D81" s="1" t="s">
        <v>765</v>
      </c>
      <c r="E81" s="1" t="s">
        <v>53</v>
      </c>
      <c r="F81" s="31">
        <v>3900</v>
      </c>
      <c r="G81" s="1" t="s">
        <v>764</v>
      </c>
      <c r="M81" s="1" t="s">
        <v>73</v>
      </c>
      <c r="N81" s="1" t="s">
        <v>1</v>
      </c>
      <c r="O81" s="23">
        <v>33.565807999999997</v>
      </c>
      <c r="P81" s="1" t="e">
        <f t="shared" si="13"/>
        <v>#REF!</v>
      </c>
      <c r="R81" s="7" t="str">
        <f>Table110[[#This Row],[Short Description]]</f>
        <v>IP6-1122WR64</v>
      </c>
      <c r="S81" s="1" t="s">
        <v>766</v>
      </c>
      <c r="T81" s="1" t="s">
        <v>722</v>
      </c>
      <c r="U81" s="1" t="s">
        <v>57</v>
      </c>
      <c r="V81" s="1" t="e">
        <f t="shared" si="14"/>
        <v>#REF!</v>
      </c>
      <c r="W81" s="1" t="e">
        <f t="shared" si="15"/>
        <v>#REF!</v>
      </c>
      <c r="X81" s="1" t="s">
        <v>524</v>
      </c>
      <c r="AC81" s="6"/>
      <c r="AH81" s="1" t="e">
        <f t="shared" si="16"/>
        <v>#REF!</v>
      </c>
      <c r="AI81" s="1" t="e">
        <f t="shared" si="17"/>
        <v>#REF!</v>
      </c>
      <c r="AJ81" s="1" t="e">
        <f t="shared" si="18"/>
        <v>#REF!</v>
      </c>
      <c r="AK81" s="1" t="e">
        <f t="shared" si="19"/>
        <v>#REF!</v>
      </c>
      <c r="AL81" s="1" t="s">
        <v>54</v>
      </c>
      <c r="AM81" s="1" t="s">
        <v>151</v>
      </c>
      <c r="AN81" s="11" t="e">
        <f t="shared" si="20"/>
        <v>#REF!</v>
      </c>
      <c r="AO81" s="1" t="str">
        <f>Table110[[#This Row],[Manufacturer''s Category]]</f>
        <v>Community</v>
      </c>
      <c r="AQ81" s="1" t="e">
        <f t="shared" si="21"/>
        <v>#REF!</v>
      </c>
    </row>
    <row r="82" spans="1:43" ht="42" customHeight="1" x14ac:dyDescent="0.3">
      <c r="A82" s="1" t="e">
        <f t="shared" si="11"/>
        <v>#REF!</v>
      </c>
      <c r="B82" s="5" t="e">
        <f t="shared" si="12"/>
        <v>#REF!</v>
      </c>
      <c r="C82" s="33" t="s">
        <v>3954</v>
      </c>
      <c r="D82" s="1" t="s">
        <v>768</v>
      </c>
      <c r="E82" s="1" t="s">
        <v>53</v>
      </c>
      <c r="F82" s="31">
        <v>3900</v>
      </c>
      <c r="G82" s="1" t="s">
        <v>767</v>
      </c>
      <c r="M82" s="1" t="s">
        <v>73</v>
      </c>
      <c r="N82" s="1" t="s">
        <v>1</v>
      </c>
      <c r="O82" s="23">
        <v>33.565807999999997</v>
      </c>
      <c r="P82" s="1" t="e">
        <f t="shared" si="13"/>
        <v>#REF!</v>
      </c>
      <c r="R82" s="7" t="str">
        <f>Table110[[#This Row],[Short Description]]</f>
        <v>IP6-1122WR66</v>
      </c>
      <c r="S82" s="1" t="s">
        <v>769</v>
      </c>
      <c r="T82" s="1" t="s">
        <v>722</v>
      </c>
      <c r="U82" s="1" t="s">
        <v>57</v>
      </c>
      <c r="V82" s="1" t="e">
        <f t="shared" si="14"/>
        <v>#REF!</v>
      </c>
      <c r="W82" s="1" t="e">
        <f t="shared" si="15"/>
        <v>#REF!</v>
      </c>
      <c r="X82" s="1" t="s">
        <v>524</v>
      </c>
      <c r="AC82" s="6"/>
      <c r="AH82" s="1" t="e">
        <f t="shared" si="16"/>
        <v>#REF!</v>
      </c>
      <c r="AI82" s="1" t="e">
        <f t="shared" si="17"/>
        <v>#REF!</v>
      </c>
      <c r="AJ82" s="1" t="e">
        <f t="shared" si="18"/>
        <v>#REF!</v>
      </c>
      <c r="AK82" s="1" t="e">
        <f t="shared" si="19"/>
        <v>#REF!</v>
      </c>
      <c r="AL82" s="1" t="s">
        <v>54</v>
      </c>
      <c r="AM82" s="1" t="s">
        <v>151</v>
      </c>
      <c r="AN82" s="11" t="e">
        <f t="shared" si="20"/>
        <v>#REF!</v>
      </c>
      <c r="AO82" s="1" t="str">
        <f>Table110[[#This Row],[Manufacturer''s Category]]</f>
        <v>Community</v>
      </c>
      <c r="AQ82" s="1" t="e">
        <f t="shared" si="21"/>
        <v>#REF!</v>
      </c>
    </row>
    <row r="83" spans="1:43" ht="42" customHeight="1" x14ac:dyDescent="0.3">
      <c r="A83" s="1" t="e">
        <f t="shared" si="11"/>
        <v>#REF!</v>
      </c>
      <c r="B83" s="5" t="e">
        <f t="shared" si="12"/>
        <v>#REF!</v>
      </c>
      <c r="C83" s="33" t="s">
        <v>3955</v>
      </c>
      <c r="D83" s="1" t="s">
        <v>771</v>
      </c>
      <c r="E83" s="1" t="s">
        <v>53</v>
      </c>
      <c r="F83" s="31">
        <v>3900</v>
      </c>
      <c r="G83" s="1" t="s">
        <v>770</v>
      </c>
      <c r="M83" s="1" t="s">
        <v>73</v>
      </c>
      <c r="N83" s="1" t="s">
        <v>1</v>
      </c>
      <c r="O83" s="23">
        <v>33.565807999999997</v>
      </c>
      <c r="P83" s="1" t="e">
        <f t="shared" si="13"/>
        <v>#REF!</v>
      </c>
      <c r="R83" s="7" t="str">
        <f>Table110[[#This Row],[Short Description]]</f>
        <v>IP6-1122WR94</v>
      </c>
      <c r="S83" s="1" t="s">
        <v>772</v>
      </c>
      <c r="T83" s="1" t="s">
        <v>722</v>
      </c>
      <c r="U83" s="1" t="s">
        <v>57</v>
      </c>
      <c r="V83" s="1" t="e">
        <f t="shared" si="14"/>
        <v>#REF!</v>
      </c>
      <c r="W83" s="1" t="e">
        <f t="shared" si="15"/>
        <v>#REF!</v>
      </c>
      <c r="X83" s="1" t="s">
        <v>524</v>
      </c>
      <c r="AC83" s="6"/>
      <c r="AH83" s="1" t="e">
        <f t="shared" si="16"/>
        <v>#REF!</v>
      </c>
      <c r="AI83" s="1" t="e">
        <f t="shared" si="17"/>
        <v>#REF!</v>
      </c>
      <c r="AJ83" s="1" t="e">
        <f t="shared" si="18"/>
        <v>#REF!</v>
      </c>
      <c r="AK83" s="1" t="e">
        <f t="shared" si="19"/>
        <v>#REF!</v>
      </c>
      <c r="AL83" s="1" t="s">
        <v>54</v>
      </c>
      <c r="AM83" s="1" t="s">
        <v>151</v>
      </c>
      <c r="AN83" s="11" t="e">
        <f t="shared" si="20"/>
        <v>#REF!</v>
      </c>
      <c r="AO83" s="1" t="str">
        <f>Table110[[#This Row],[Manufacturer''s Category]]</f>
        <v>Community</v>
      </c>
      <c r="AQ83" s="1" t="e">
        <f t="shared" si="21"/>
        <v>#REF!</v>
      </c>
    </row>
    <row r="84" spans="1:43" ht="42" customHeight="1" x14ac:dyDescent="0.3">
      <c r="A84" s="1" t="e">
        <f t="shared" si="11"/>
        <v>#REF!</v>
      </c>
      <c r="B84" s="5" t="e">
        <f t="shared" si="12"/>
        <v>#REF!</v>
      </c>
      <c r="C84" s="33" t="s">
        <v>3956</v>
      </c>
      <c r="D84" s="1" t="s">
        <v>774</v>
      </c>
      <c r="E84" s="1" t="s">
        <v>53</v>
      </c>
      <c r="F84" s="31">
        <v>3900</v>
      </c>
      <c r="G84" s="1" t="s">
        <v>773</v>
      </c>
      <c r="M84" s="1" t="s">
        <v>73</v>
      </c>
      <c r="N84" s="1" t="s">
        <v>1</v>
      </c>
      <c r="O84" s="23">
        <v>33.565807999999997</v>
      </c>
      <c r="P84" s="1" t="e">
        <f t="shared" si="13"/>
        <v>#REF!</v>
      </c>
      <c r="R84" s="7" t="str">
        <f>Table110[[#This Row],[Short Description]]</f>
        <v>IP6-1122WR96</v>
      </c>
      <c r="S84" s="1" t="s">
        <v>775</v>
      </c>
      <c r="T84" s="1" t="s">
        <v>722</v>
      </c>
      <c r="U84" s="1" t="s">
        <v>57</v>
      </c>
      <c r="V84" s="1" t="e">
        <f t="shared" si="14"/>
        <v>#REF!</v>
      </c>
      <c r="W84" s="1" t="e">
        <f t="shared" si="15"/>
        <v>#REF!</v>
      </c>
      <c r="X84" s="1" t="s">
        <v>524</v>
      </c>
      <c r="AC84" s="6"/>
      <c r="AH84" s="1" t="e">
        <f t="shared" si="16"/>
        <v>#REF!</v>
      </c>
      <c r="AI84" s="1" t="e">
        <f t="shared" si="17"/>
        <v>#REF!</v>
      </c>
      <c r="AJ84" s="1" t="e">
        <f t="shared" si="18"/>
        <v>#REF!</v>
      </c>
      <c r="AK84" s="1" t="e">
        <f t="shared" si="19"/>
        <v>#REF!</v>
      </c>
      <c r="AL84" s="1" t="s">
        <v>54</v>
      </c>
      <c r="AM84" s="1" t="s">
        <v>151</v>
      </c>
      <c r="AN84" s="11" t="e">
        <f t="shared" si="20"/>
        <v>#REF!</v>
      </c>
      <c r="AO84" s="1" t="str">
        <f>Table110[[#This Row],[Manufacturer''s Category]]</f>
        <v>Community</v>
      </c>
      <c r="AQ84" s="1" t="e">
        <f t="shared" si="21"/>
        <v>#REF!</v>
      </c>
    </row>
    <row r="85" spans="1:43" ht="42" customHeight="1" x14ac:dyDescent="0.3">
      <c r="A85" s="1" t="e">
        <f t="shared" si="11"/>
        <v>#REF!</v>
      </c>
      <c r="B85" s="5" t="e">
        <f t="shared" si="12"/>
        <v>#REF!</v>
      </c>
      <c r="C85" s="33" t="s">
        <v>3957</v>
      </c>
      <c r="D85" s="1" t="s">
        <v>777</v>
      </c>
      <c r="E85" s="1" t="s">
        <v>53</v>
      </c>
      <c r="F85" s="31">
        <v>3900</v>
      </c>
      <c r="G85" s="1" t="s">
        <v>776</v>
      </c>
      <c r="M85" s="1" t="s">
        <v>73</v>
      </c>
      <c r="N85" s="1" t="s">
        <v>1</v>
      </c>
      <c r="O85" s="23">
        <v>33.565807999999997</v>
      </c>
      <c r="P85" s="1" t="e">
        <f t="shared" si="13"/>
        <v>#REF!</v>
      </c>
      <c r="R85" s="7" t="str">
        <f>Table110[[#This Row],[Short Description]]</f>
        <v>IP6-1122WR99</v>
      </c>
      <c r="S85" s="1" t="s">
        <v>778</v>
      </c>
      <c r="T85" s="1" t="s">
        <v>722</v>
      </c>
      <c r="U85" s="1" t="s">
        <v>57</v>
      </c>
      <c r="V85" s="1" t="e">
        <f t="shared" si="14"/>
        <v>#REF!</v>
      </c>
      <c r="W85" s="1" t="e">
        <f t="shared" si="15"/>
        <v>#REF!</v>
      </c>
      <c r="X85" s="1" t="s">
        <v>524</v>
      </c>
      <c r="AC85" s="6"/>
      <c r="AH85" s="1" t="e">
        <f t="shared" si="16"/>
        <v>#REF!</v>
      </c>
      <c r="AI85" s="1" t="e">
        <f t="shared" si="17"/>
        <v>#REF!</v>
      </c>
      <c r="AJ85" s="1" t="e">
        <f t="shared" si="18"/>
        <v>#REF!</v>
      </c>
      <c r="AK85" s="1" t="e">
        <f t="shared" si="19"/>
        <v>#REF!</v>
      </c>
      <c r="AL85" s="1" t="s">
        <v>54</v>
      </c>
      <c r="AM85" s="1" t="s">
        <v>151</v>
      </c>
      <c r="AN85" s="11" t="e">
        <f t="shared" si="20"/>
        <v>#REF!</v>
      </c>
      <c r="AO85" s="1" t="str">
        <f>Table110[[#This Row],[Manufacturer''s Category]]</f>
        <v>Community</v>
      </c>
      <c r="AQ85" s="1" t="e">
        <f t="shared" si="21"/>
        <v>#REF!</v>
      </c>
    </row>
    <row r="86" spans="1:43" ht="42" customHeight="1" x14ac:dyDescent="0.3">
      <c r="A86" s="1" t="e">
        <f t="shared" si="11"/>
        <v>#REF!</v>
      </c>
      <c r="B86" s="5" t="e">
        <f t="shared" si="12"/>
        <v>#REF!</v>
      </c>
      <c r="C86" s="33" t="s">
        <v>3958</v>
      </c>
      <c r="D86" s="1" t="s">
        <v>780</v>
      </c>
      <c r="E86" s="1" t="s">
        <v>53</v>
      </c>
      <c r="F86" s="31">
        <v>2862</v>
      </c>
      <c r="G86" s="1" t="s">
        <v>779</v>
      </c>
      <c r="M86" s="1" t="s">
        <v>73</v>
      </c>
      <c r="N86" s="1" t="s">
        <v>1</v>
      </c>
      <c r="O86" s="23">
        <v>41.730463999999998</v>
      </c>
      <c r="P86" s="1" t="e">
        <f t="shared" si="13"/>
        <v>#REF!</v>
      </c>
      <c r="R86" s="7" t="str">
        <f>Table110[[#This Row],[Short Description]]</f>
        <v>IP6-1152/26B</v>
      </c>
      <c r="S86" s="1" t="s">
        <v>781</v>
      </c>
      <c r="T86" s="1" t="s">
        <v>722</v>
      </c>
      <c r="U86" s="1" t="s">
        <v>57</v>
      </c>
      <c r="V86" s="1" t="e">
        <f t="shared" si="14"/>
        <v>#REF!</v>
      </c>
      <c r="W86" s="1" t="e">
        <f t="shared" si="15"/>
        <v>#REF!</v>
      </c>
      <c r="X86" s="1" t="s">
        <v>524</v>
      </c>
      <c r="AC86" s="6"/>
      <c r="AH86" s="1" t="e">
        <f t="shared" si="16"/>
        <v>#REF!</v>
      </c>
      <c r="AI86" s="1" t="e">
        <f t="shared" si="17"/>
        <v>#REF!</v>
      </c>
      <c r="AJ86" s="1" t="e">
        <f t="shared" si="18"/>
        <v>#REF!</v>
      </c>
      <c r="AK86" s="1" t="e">
        <f t="shared" si="19"/>
        <v>#REF!</v>
      </c>
      <c r="AL86" s="1" t="s">
        <v>54</v>
      </c>
      <c r="AM86" s="1" t="s">
        <v>151</v>
      </c>
      <c r="AN86" s="11" t="e">
        <f t="shared" si="20"/>
        <v>#REF!</v>
      </c>
      <c r="AO86" s="1" t="str">
        <f>Table110[[#This Row],[Manufacturer''s Category]]</f>
        <v>Community</v>
      </c>
      <c r="AQ86" s="1" t="e">
        <f t="shared" si="21"/>
        <v>#REF!</v>
      </c>
    </row>
    <row r="87" spans="1:43" ht="42" customHeight="1" x14ac:dyDescent="0.3">
      <c r="A87" s="1" t="e">
        <f t="shared" si="11"/>
        <v>#REF!</v>
      </c>
      <c r="B87" s="5" t="e">
        <f t="shared" si="12"/>
        <v>#REF!</v>
      </c>
      <c r="C87" s="33" t="s">
        <v>3959</v>
      </c>
      <c r="D87" s="1" t="s">
        <v>783</v>
      </c>
      <c r="E87" s="1" t="s">
        <v>53</v>
      </c>
      <c r="F87" s="31">
        <v>2862</v>
      </c>
      <c r="G87" s="1" t="s">
        <v>782</v>
      </c>
      <c r="M87" s="1" t="s">
        <v>73</v>
      </c>
      <c r="N87" s="1" t="s">
        <v>1</v>
      </c>
      <c r="O87" s="23">
        <v>41.730463999999998</v>
      </c>
      <c r="P87" s="1" t="e">
        <f t="shared" si="13"/>
        <v>#REF!</v>
      </c>
      <c r="R87" s="7" t="str">
        <f>Table110[[#This Row],[Short Description]]</f>
        <v>IP6-1152/26W</v>
      </c>
      <c r="S87" s="1" t="s">
        <v>784</v>
      </c>
      <c r="T87" s="1" t="s">
        <v>722</v>
      </c>
      <c r="U87" s="1" t="s">
        <v>57</v>
      </c>
      <c r="V87" s="1" t="e">
        <f t="shared" si="14"/>
        <v>#REF!</v>
      </c>
      <c r="W87" s="1" t="e">
        <f t="shared" si="15"/>
        <v>#REF!</v>
      </c>
      <c r="X87" s="1" t="s">
        <v>524</v>
      </c>
      <c r="AC87" s="6"/>
      <c r="AH87" s="1" t="e">
        <f t="shared" si="16"/>
        <v>#REF!</v>
      </c>
      <c r="AI87" s="1" t="e">
        <f t="shared" si="17"/>
        <v>#REF!</v>
      </c>
      <c r="AJ87" s="1" t="e">
        <f t="shared" si="18"/>
        <v>#REF!</v>
      </c>
      <c r="AK87" s="1" t="e">
        <f t="shared" si="19"/>
        <v>#REF!</v>
      </c>
      <c r="AL87" s="1" t="s">
        <v>54</v>
      </c>
      <c r="AM87" s="1" t="s">
        <v>151</v>
      </c>
      <c r="AN87" s="11" t="e">
        <f t="shared" si="20"/>
        <v>#REF!</v>
      </c>
      <c r="AO87" s="1" t="str">
        <f>Table110[[#This Row],[Manufacturer''s Category]]</f>
        <v>Community</v>
      </c>
      <c r="AQ87" s="1" t="e">
        <f t="shared" si="21"/>
        <v>#REF!</v>
      </c>
    </row>
    <row r="88" spans="1:43" ht="42" customHeight="1" x14ac:dyDescent="0.3">
      <c r="A88" s="1" t="e">
        <f t="shared" si="11"/>
        <v>#REF!</v>
      </c>
      <c r="B88" s="5" t="e">
        <f t="shared" si="12"/>
        <v>#REF!</v>
      </c>
      <c r="C88" s="33" t="s">
        <v>3960</v>
      </c>
      <c r="D88" s="1" t="s">
        <v>786</v>
      </c>
      <c r="E88" s="1" t="s">
        <v>53</v>
      </c>
      <c r="F88" s="31">
        <v>2862</v>
      </c>
      <c r="G88" s="1" t="s">
        <v>785</v>
      </c>
      <c r="M88" s="1" t="s">
        <v>73</v>
      </c>
      <c r="N88" s="1" t="s">
        <v>1</v>
      </c>
      <c r="O88" s="23">
        <v>41.730463999999998</v>
      </c>
      <c r="P88" s="1" t="e">
        <f t="shared" si="13"/>
        <v>#REF!</v>
      </c>
      <c r="R88" s="7" t="str">
        <f>Table110[[#This Row],[Short Description]]</f>
        <v>IP6-1152/64B</v>
      </c>
      <c r="S88" s="1" t="s">
        <v>787</v>
      </c>
      <c r="T88" s="1" t="s">
        <v>722</v>
      </c>
      <c r="U88" s="1" t="s">
        <v>57</v>
      </c>
      <c r="V88" s="1" t="e">
        <f t="shared" si="14"/>
        <v>#REF!</v>
      </c>
      <c r="W88" s="1" t="e">
        <f t="shared" si="15"/>
        <v>#REF!</v>
      </c>
      <c r="X88" s="1" t="s">
        <v>524</v>
      </c>
      <c r="AC88" s="6"/>
      <c r="AH88" s="1" t="e">
        <f t="shared" si="16"/>
        <v>#REF!</v>
      </c>
      <c r="AI88" s="1" t="e">
        <f t="shared" si="17"/>
        <v>#REF!</v>
      </c>
      <c r="AJ88" s="1" t="e">
        <f t="shared" si="18"/>
        <v>#REF!</v>
      </c>
      <c r="AK88" s="1" t="e">
        <f t="shared" si="19"/>
        <v>#REF!</v>
      </c>
      <c r="AL88" s="1" t="s">
        <v>54</v>
      </c>
      <c r="AM88" s="1" t="s">
        <v>151</v>
      </c>
      <c r="AN88" s="11" t="e">
        <f t="shared" si="20"/>
        <v>#REF!</v>
      </c>
      <c r="AO88" s="1" t="str">
        <f>Table110[[#This Row],[Manufacturer''s Category]]</f>
        <v>Community</v>
      </c>
      <c r="AQ88" s="1" t="e">
        <f t="shared" si="21"/>
        <v>#REF!</v>
      </c>
    </row>
    <row r="89" spans="1:43" ht="42" customHeight="1" x14ac:dyDescent="0.3">
      <c r="A89" s="1" t="e">
        <f t="shared" si="11"/>
        <v>#REF!</v>
      </c>
      <c r="B89" s="5" t="e">
        <f t="shared" si="12"/>
        <v>#REF!</v>
      </c>
      <c r="C89" s="33" t="s">
        <v>3961</v>
      </c>
      <c r="D89" s="1" t="s">
        <v>789</v>
      </c>
      <c r="E89" s="1" t="s">
        <v>53</v>
      </c>
      <c r="F89" s="31">
        <v>2862</v>
      </c>
      <c r="G89" s="1" t="s">
        <v>788</v>
      </c>
      <c r="M89" s="1" t="s">
        <v>73</v>
      </c>
      <c r="N89" s="1" t="s">
        <v>1</v>
      </c>
      <c r="O89" s="23">
        <v>41.730463999999998</v>
      </c>
      <c r="P89" s="1" t="e">
        <f t="shared" si="13"/>
        <v>#REF!</v>
      </c>
      <c r="R89" s="7" t="str">
        <f>Table110[[#This Row],[Short Description]]</f>
        <v>IP6-1152/64W</v>
      </c>
      <c r="S89" s="1" t="s">
        <v>790</v>
      </c>
      <c r="T89" s="1" t="s">
        <v>722</v>
      </c>
      <c r="U89" s="1" t="s">
        <v>57</v>
      </c>
      <c r="V89" s="1" t="e">
        <f t="shared" si="14"/>
        <v>#REF!</v>
      </c>
      <c r="W89" s="1" t="e">
        <f t="shared" si="15"/>
        <v>#REF!</v>
      </c>
      <c r="X89" s="1" t="s">
        <v>524</v>
      </c>
      <c r="AC89" s="6"/>
      <c r="AH89" s="1" t="e">
        <f t="shared" si="16"/>
        <v>#REF!</v>
      </c>
      <c r="AI89" s="1" t="e">
        <f t="shared" si="17"/>
        <v>#REF!</v>
      </c>
      <c r="AJ89" s="1" t="e">
        <f t="shared" si="18"/>
        <v>#REF!</v>
      </c>
      <c r="AK89" s="1" t="e">
        <f t="shared" si="19"/>
        <v>#REF!</v>
      </c>
      <c r="AL89" s="1" t="s">
        <v>54</v>
      </c>
      <c r="AM89" s="1" t="s">
        <v>151</v>
      </c>
      <c r="AN89" s="11" t="e">
        <f t="shared" si="20"/>
        <v>#REF!</v>
      </c>
      <c r="AO89" s="1" t="str">
        <f>Table110[[#This Row],[Manufacturer''s Category]]</f>
        <v>Community</v>
      </c>
      <c r="AQ89" s="1" t="e">
        <f t="shared" si="21"/>
        <v>#REF!</v>
      </c>
    </row>
    <row r="90" spans="1:43" ht="42" customHeight="1" x14ac:dyDescent="0.3">
      <c r="A90" s="1" t="e">
        <f t="shared" si="11"/>
        <v>#REF!</v>
      </c>
      <c r="B90" s="5" t="e">
        <f t="shared" si="12"/>
        <v>#REF!</v>
      </c>
      <c r="C90" s="33" t="s">
        <v>3962</v>
      </c>
      <c r="D90" s="1" t="s">
        <v>792</v>
      </c>
      <c r="E90" s="1" t="s">
        <v>53</v>
      </c>
      <c r="F90" s="31">
        <v>2862</v>
      </c>
      <c r="G90" s="1" t="s">
        <v>791</v>
      </c>
      <c r="M90" s="1" t="s">
        <v>73</v>
      </c>
      <c r="N90" s="1" t="s">
        <v>1</v>
      </c>
      <c r="O90" s="23">
        <v>41.730463999999998</v>
      </c>
      <c r="P90" s="1" t="e">
        <f t="shared" si="13"/>
        <v>#REF!</v>
      </c>
      <c r="R90" s="7" t="str">
        <f>Table110[[#This Row],[Short Description]]</f>
        <v>IP6-1152/66B</v>
      </c>
      <c r="S90" s="1" t="s">
        <v>793</v>
      </c>
      <c r="T90" s="1" t="s">
        <v>722</v>
      </c>
      <c r="U90" s="1" t="s">
        <v>57</v>
      </c>
      <c r="V90" s="1" t="e">
        <f t="shared" si="14"/>
        <v>#REF!</v>
      </c>
      <c r="W90" s="1" t="e">
        <f t="shared" si="15"/>
        <v>#REF!</v>
      </c>
      <c r="X90" s="1" t="s">
        <v>524</v>
      </c>
      <c r="AC90" s="6"/>
      <c r="AH90" s="1" t="e">
        <f t="shared" si="16"/>
        <v>#REF!</v>
      </c>
      <c r="AI90" s="1" t="e">
        <f t="shared" si="17"/>
        <v>#REF!</v>
      </c>
      <c r="AJ90" s="1" t="e">
        <f t="shared" si="18"/>
        <v>#REF!</v>
      </c>
      <c r="AK90" s="1" t="e">
        <f t="shared" si="19"/>
        <v>#REF!</v>
      </c>
      <c r="AL90" s="1" t="s">
        <v>54</v>
      </c>
      <c r="AM90" s="1" t="s">
        <v>151</v>
      </c>
      <c r="AN90" s="11" t="e">
        <f t="shared" si="20"/>
        <v>#REF!</v>
      </c>
      <c r="AO90" s="1" t="str">
        <f>Table110[[#This Row],[Manufacturer''s Category]]</f>
        <v>Community</v>
      </c>
      <c r="AQ90" s="1" t="e">
        <f t="shared" si="21"/>
        <v>#REF!</v>
      </c>
    </row>
    <row r="91" spans="1:43" ht="42" customHeight="1" x14ac:dyDescent="0.3">
      <c r="A91" s="1" t="e">
        <f t="shared" si="11"/>
        <v>#REF!</v>
      </c>
      <c r="B91" s="5" t="e">
        <f t="shared" si="12"/>
        <v>#REF!</v>
      </c>
      <c r="C91" s="33" t="s">
        <v>3963</v>
      </c>
      <c r="D91" s="1" t="s">
        <v>795</v>
      </c>
      <c r="E91" s="1" t="s">
        <v>53</v>
      </c>
      <c r="F91" s="31">
        <v>2862</v>
      </c>
      <c r="G91" s="1" t="s">
        <v>794</v>
      </c>
      <c r="M91" s="1" t="s">
        <v>73</v>
      </c>
      <c r="N91" s="1" t="s">
        <v>1</v>
      </c>
      <c r="O91" s="23">
        <v>41.730463999999998</v>
      </c>
      <c r="P91" s="1" t="e">
        <f t="shared" si="13"/>
        <v>#REF!</v>
      </c>
      <c r="R91" s="7" t="str">
        <f>Table110[[#This Row],[Short Description]]</f>
        <v>IP6-1152/66W</v>
      </c>
      <c r="S91" s="1" t="s">
        <v>796</v>
      </c>
      <c r="T91" s="1" t="s">
        <v>722</v>
      </c>
      <c r="U91" s="1" t="s">
        <v>57</v>
      </c>
      <c r="V91" s="1" t="e">
        <f t="shared" si="14"/>
        <v>#REF!</v>
      </c>
      <c r="W91" s="1" t="e">
        <f t="shared" si="15"/>
        <v>#REF!</v>
      </c>
      <c r="X91" s="1" t="s">
        <v>524</v>
      </c>
      <c r="AC91" s="6"/>
      <c r="AH91" s="1" t="e">
        <f t="shared" si="16"/>
        <v>#REF!</v>
      </c>
      <c r="AI91" s="1" t="e">
        <f t="shared" si="17"/>
        <v>#REF!</v>
      </c>
      <c r="AJ91" s="1" t="e">
        <f t="shared" si="18"/>
        <v>#REF!</v>
      </c>
      <c r="AK91" s="1" t="e">
        <f t="shared" si="19"/>
        <v>#REF!</v>
      </c>
      <c r="AL91" s="1" t="s">
        <v>54</v>
      </c>
      <c r="AM91" s="1" t="s">
        <v>151</v>
      </c>
      <c r="AN91" s="11" t="e">
        <f t="shared" si="20"/>
        <v>#REF!</v>
      </c>
      <c r="AO91" s="1" t="str">
        <f>Table110[[#This Row],[Manufacturer''s Category]]</f>
        <v>Community</v>
      </c>
      <c r="AQ91" s="1" t="e">
        <f t="shared" si="21"/>
        <v>#REF!</v>
      </c>
    </row>
    <row r="92" spans="1:43" ht="42" customHeight="1" x14ac:dyDescent="0.3">
      <c r="A92" s="1" t="e">
        <f t="shared" si="11"/>
        <v>#REF!</v>
      </c>
      <c r="B92" s="5" t="e">
        <f t="shared" si="12"/>
        <v>#REF!</v>
      </c>
      <c r="C92" s="33" t="s">
        <v>3964</v>
      </c>
      <c r="D92" s="1" t="s">
        <v>798</v>
      </c>
      <c r="E92" s="1" t="s">
        <v>53</v>
      </c>
      <c r="F92" s="31">
        <v>2862</v>
      </c>
      <c r="G92" s="1" t="s">
        <v>797</v>
      </c>
      <c r="M92" s="1" t="s">
        <v>73</v>
      </c>
      <c r="N92" s="1" t="s">
        <v>1</v>
      </c>
      <c r="O92" s="23">
        <v>41.730463999999998</v>
      </c>
      <c r="P92" s="1" t="e">
        <f t="shared" si="13"/>
        <v>#REF!</v>
      </c>
      <c r="R92" s="7" t="str">
        <f>Table110[[#This Row],[Short Description]]</f>
        <v>IP6-1152/94B</v>
      </c>
      <c r="S92" s="1" t="s">
        <v>799</v>
      </c>
      <c r="T92" s="1" t="s">
        <v>722</v>
      </c>
      <c r="U92" s="1" t="s">
        <v>57</v>
      </c>
      <c r="V92" s="1" t="e">
        <f t="shared" si="14"/>
        <v>#REF!</v>
      </c>
      <c r="W92" s="1" t="e">
        <f t="shared" si="15"/>
        <v>#REF!</v>
      </c>
      <c r="X92" s="1" t="s">
        <v>524</v>
      </c>
      <c r="AC92" s="6"/>
      <c r="AH92" s="1" t="e">
        <f t="shared" si="16"/>
        <v>#REF!</v>
      </c>
      <c r="AI92" s="1" t="e">
        <f t="shared" si="17"/>
        <v>#REF!</v>
      </c>
      <c r="AJ92" s="1" t="e">
        <f t="shared" si="18"/>
        <v>#REF!</v>
      </c>
      <c r="AK92" s="1" t="e">
        <f t="shared" si="19"/>
        <v>#REF!</v>
      </c>
      <c r="AL92" s="1" t="s">
        <v>54</v>
      </c>
      <c r="AM92" s="1" t="s">
        <v>151</v>
      </c>
      <c r="AN92" s="11" t="e">
        <f t="shared" si="20"/>
        <v>#REF!</v>
      </c>
      <c r="AO92" s="1" t="str">
        <f>Table110[[#This Row],[Manufacturer''s Category]]</f>
        <v>Community</v>
      </c>
      <c r="AQ92" s="1" t="e">
        <f t="shared" si="21"/>
        <v>#REF!</v>
      </c>
    </row>
    <row r="93" spans="1:43" ht="42" customHeight="1" x14ac:dyDescent="0.3">
      <c r="A93" s="1" t="e">
        <f t="shared" si="11"/>
        <v>#REF!</v>
      </c>
      <c r="B93" s="5" t="e">
        <f t="shared" si="12"/>
        <v>#REF!</v>
      </c>
      <c r="C93" s="33" t="s">
        <v>3965</v>
      </c>
      <c r="D93" s="1" t="s">
        <v>801</v>
      </c>
      <c r="E93" s="1" t="s">
        <v>53</v>
      </c>
      <c r="F93" s="31">
        <v>2862</v>
      </c>
      <c r="G93" s="1" t="s">
        <v>800</v>
      </c>
      <c r="M93" s="1" t="s">
        <v>73</v>
      </c>
      <c r="N93" s="1" t="s">
        <v>1</v>
      </c>
      <c r="O93" s="23">
        <v>41.730463999999998</v>
      </c>
      <c r="P93" s="1" t="e">
        <f t="shared" si="13"/>
        <v>#REF!</v>
      </c>
      <c r="R93" s="7" t="str">
        <f>Table110[[#This Row],[Short Description]]</f>
        <v>IP6-1152/94W</v>
      </c>
      <c r="S93" s="1" t="s">
        <v>802</v>
      </c>
      <c r="T93" s="1" t="s">
        <v>722</v>
      </c>
      <c r="U93" s="1" t="s">
        <v>57</v>
      </c>
      <c r="V93" s="1" t="e">
        <f t="shared" si="14"/>
        <v>#REF!</v>
      </c>
      <c r="W93" s="1" t="e">
        <f t="shared" si="15"/>
        <v>#REF!</v>
      </c>
      <c r="X93" s="1" t="s">
        <v>524</v>
      </c>
      <c r="AC93" s="6"/>
      <c r="AH93" s="1" t="e">
        <f t="shared" si="16"/>
        <v>#REF!</v>
      </c>
      <c r="AI93" s="1" t="e">
        <f t="shared" si="17"/>
        <v>#REF!</v>
      </c>
      <c r="AJ93" s="1" t="e">
        <f t="shared" si="18"/>
        <v>#REF!</v>
      </c>
      <c r="AK93" s="1" t="e">
        <f t="shared" si="19"/>
        <v>#REF!</v>
      </c>
      <c r="AL93" s="1" t="s">
        <v>54</v>
      </c>
      <c r="AM93" s="1" t="s">
        <v>151</v>
      </c>
      <c r="AN93" s="11" t="e">
        <f t="shared" si="20"/>
        <v>#REF!</v>
      </c>
      <c r="AO93" s="1" t="str">
        <f>Table110[[#This Row],[Manufacturer''s Category]]</f>
        <v>Community</v>
      </c>
      <c r="AQ93" s="1" t="e">
        <f t="shared" si="21"/>
        <v>#REF!</v>
      </c>
    </row>
    <row r="94" spans="1:43" ht="42" customHeight="1" x14ac:dyDescent="0.3">
      <c r="A94" s="1" t="e">
        <f t="shared" si="11"/>
        <v>#REF!</v>
      </c>
      <c r="B94" s="5" t="e">
        <f t="shared" si="12"/>
        <v>#REF!</v>
      </c>
      <c r="C94" s="33" t="s">
        <v>3966</v>
      </c>
      <c r="D94" s="1" t="s">
        <v>804</v>
      </c>
      <c r="E94" s="1" t="s">
        <v>53</v>
      </c>
      <c r="F94" s="31">
        <v>2862</v>
      </c>
      <c r="G94" s="1" t="s">
        <v>803</v>
      </c>
      <c r="M94" s="1" t="s">
        <v>73</v>
      </c>
      <c r="N94" s="1" t="s">
        <v>1</v>
      </c>
      <c r="O94" s="23">
        <v>41.730463999999998</v>
      </c>
      <c r="P94" s="1" t="e">
        <f t="shared" si="13"/>
        <v>#REF!</v>
      </c>
      <c r="R94" s="7" t="str">
        <f>Table110[[#This Row],[Short Description]]</f>
        <v>IP6-1152/96B</v>
      </c>
      <c r="S94" s="1" t="s">
        <v>805</v>
      </c>
      <c r="T94" s="1" t="s">
        <v>722</v>
      </c>
      <c r="U94" s="1" t="s">
        <v>57</v>
      </c>
      <c r="V94" s="1" t="e">
        <f t="shared" si="14"/>
        <v>#REF!</v>
      </c>
      <c r="W94" s="1" t="e">
        <f t="shared" si="15"/>
        <v>#REF!</v>
      </c>
      <c r="X94" s="1" t="s">
        <v>524</v>
      </c>
      <c r="AC94" s="6"/>
      <c r="AH94" s="1" t="e">
        <f t="shared" si="16"/>
        <v>#REF!</v>
      </c>
      <c r="AI94" s="1" t="e">
        <f t="shared" si="17"/>
        <v>#REF!</v>
      </c>
      <c r="AJ94" s="1" t="e">
        <f t="shared" si="18"/>
        <v>#REF!</v>
      </c>
      <c r="AK94" s="1" t="e">
        <f t="shared" si="19"/>
        <v>#REF!</v>
      </c>
      <c r="AL94" s="1" t="s">
        <v>54</v>
      </c>
      <c r="AM94" s="1" t="s">
        <v>151</v>
      </c>
      <c r="AN94" s="11" t="e">
        <f t="shared" si="20"/>
        <v>#REF!</v>
      </c>
      <c r="AO94" s="1" t="str">
        <f>Table110[[#This Row],[Manufacturer''s Category]]</f>
        <v>Community</v>
      </c>
      <c r="AQ94" s="1" t="e">
        <f t="shared" si="21"/>
        <v>#REF!</v>
      </c>
    </row>
    <row r="95" spans="1:43" ht="42" customHeight="1" x14ac:dyDescent="0.3">
      <c r="A95" s="1" t="e">
        <f t="shared" si="11"/>
        <v>#REF!</v>
      </c>
      <c r="B95" s="5" t="e">
        <f t="shared" si="12"/>
        <v>#REF!</v>
      </c>
      <c r="C95" s="33" t="s">
        <v>3967</v>
      </c>
      <c r="D95" s="1" t="s">
        <v>807</v>
      </c>
      <c r="E95" s="1" t="s">
        <v>53</v>
      </c>
      <c r="F95" s="31">
        <v>2862</v>
      </c>
      <c r="G95" s="1" t="s">
        <v>806</v>
      </c>
      <c r="M95" s="1" t="s">
        <v>73</v>
      </c>
      <c r="N95" s="1" t="s">
        <v>1</v>
      </c>
      <c r="O95" s="23">
        <v>41.730463999999998</v>
      </c>
      <c r="P95" s="1" t="e">
        <f t="shared" si="13"/>
        <v>#REF!</v>
      </c>
      <c r="R95" s="7" t="str">
        <f>Table110[[#This Row],[Short Description]]</f>
        <v>IP6-1152/96W</v>
      </c>
      <c r="S95" s="1" t="s">
        <v>808</v>
      </c>
      <c r="T95" s="1" t="s">
        <v>722</v>
      </c>
      <c r="U95" s="1" t="s">
        <v>57</v>
      </c>
      <c r="V95" s="1" t="e">
        <f t="shared" si="14"/>
        <v>#REF!</v>
      </c>
      <c r="W95" s="1" t="e">
        <f t="shared" si="15"/>
        <v>#REF!</v>
      </c>
      <c r="X95" s="1" t="s">
        <v>524</v>
      </c>
      <c r="AC95" s="6"/>
      <c r="AH95" s="1" t="e">
        <f t="shared" si="16"/>
        <v>#REF!</v>
      </c>
      <c r="AI95" s="1" t="e">
        <f t="shared" si="17"/>
        <v>#REF!</v>
      </c>
      <c r="AJ95" s="1" t="e">
        <f t="shared" si="18"/>
        <v>#REF!</v>
      </c>
      <c r="AK95" s="1" t="e">
        <f t="shared" si="19"/>
        <v>#REF!</v>
      </c>
      <c r="AL95" s="1" t="s">
        <v>54</v>
      </c>
      <c r="AM95" s="1" t="s">
        <v>151</v>
      </c>
      <c r="AN95" s="11" t="e">
        <f t="shared" si="20"/>
        <v>#REF!</v>
      </c>
      <c r="AO95" s="1" t="str">
        <f>Table110[[#This Row],[Manufacturer''s Category]]</f>
        <v>Community</v>
      </c>
      <c r="AQ95" s="1" t="e">
        <f t="shared" si="21"/>
        <v>#REF!</v>
      </c>
    </row>
    <row r="96" spans="1:43" ht="42" customHeight="1" x14ac:dyDescent="0.3">
      <c r="A96" s="1" t="e">
        <f t="shared" si="11"/>
        <v>#REF!</v>
      </c>
      <c r="B96" s="5" t="e">
        <f t="shared" si="12"/>
        <v>#REF!</v>
      </c>
      <c r="C96" s="33" t="s">
        <v>3968</v>
      </c>
      <c r="D96" s="1" t="s">
        <v>810</v>
      </c>
      <c r="E96" s="1" t="s">
        <v>53</v>
      </c>
      <c r="F96" s="31">
        <v>2862</v>
      </c>
      <c r="G96" s="1" t="s">
        <v>809</v>
      </c>
      <c r="M96" s="1" t="s">
        <v>73</v>
      </c>
      <c r="N96" s="1" t="s">
        <v>1</v>
      </c>
      <c r="O96" s="23">
        <v>41.730463999999998</v>
      </c>
      <c r="P96" s="1" t="e">
        <f t="shared" si="13"/>
        <v>#REF!</v>
      </c>
      <c r="R96" s="7" t="str">
        <f>Table110[[#This Row],[Short Description]]</f>
        <v>IP6-1152/99B</v>
      </c>
      <c r="S96" s="1" t="s">
        <v>811</v>
      </c>
      <c r="T96" s="1" t="s">
        <v>722</v>
      </c>
      <c r="U96" s="1" t="s">
        <v>57</v>
      </c>
      <c r="V96" s="1" t="e">
        <f t="shared" si="14"/>
        <v>#REF!</v>
      </c>
      <c r="W96" s="1" t="e">
        <f t="shared" si="15"/>
        <v>#REF!</v>
      </c>
      <c r="X96" s="1" t="s">
        <v>524</v>
      </c>
      <c r="AC96" s="6"/>
      <c r="AH96" s="1" t="e">
        <f t="shared" si="16"/>
        <v>#REF!</v>
      </c>
      <c r="AI96" s="1" t="e">
        <f t="shared" si="17"/>
        <v>#REF!</v>
      </c>
      <c r="AJ96" s="1" t="e">
        <f t="shared" si="18"/>
        <v>#REF!</v>
      </c>
      <c r="AK96" s="1" t="e">
        <f t="shared" si="19"/>
        <v>#REF!</v>
      </c>
      <c r="AL96" s="1" t="s">
        <v>54</v>
      </c>
      <c r="AM96" s="1" t="s">
        <v>151</v>
      </c>
      <c r="AN96" s="11" t="e">
        <f t="shared" si="20"/>
        <v>#REF!</v>
      </c>
      <c r="AO96" s="1" t="str">
        <f>Table110[[#This Row],[Manufacturer''s Category]]</f>
        <v>Community</v>
      </c>
      <c r="AQ96" s="1" t="e">
        <f t="shared" si="21"/>
        <v>#REF!</v>
      </c>
    </row>
    <row r="97" spans="1:44" ht="42" customHeight="1" x14ac:dyDescent="0.3">
      <c r="A97" s="1" t="e">
        <f t="shared" si="11"/>
        <v>#REF!</v>
      </c>
      <c r="B97" s="5" t="e">
        <f t="shared" si="12"/>
        <v>#REF!</v>
      </c>
      <c r="C97" s="33" t="s">
        <v>3969</v>
      </c>
      <c r="D97" s="1" t="s">
        <v>813</v>
      </c>
      <c r="E97" s="1" t="s">
        <v>53</v>
      </c>
      <c r="F97" s="31">
        <v>2862</v>
      </c>
      <c r="G97" s="1" t="s">
        <v>812</v>
      </c>
      <c r="M97" s="1" t="s">
        <v>73</v>
      </c>
      <c r="N97" s="1" t="s">
        <v>1</v>
      </c>
      <c r="O97" s="23">
        <v>41.730463999999998</v>
      </c>
      <c r="P97" s="1" t="e">
        <f t="shared" si="13"/>
        <v>#REF!</v>
      </c>
      <c r="R97" s="7" t="str">
        <f>Table110[[#This Row],[Short Description]]</f>
        <v>IP6-1152/99W</v>
      </c>
      <c r="S97" s="1" t="s">
        <v>814</v>
      </c>
      <c r="T97" s="1" t="s">
        <v>722</v>
      </c>
      <c r="U97" s="1" t="s">
        <v>57</v>
      </c>
      <c r="V97" s="1" t="e">
        <f t="shared" si="14"/>
        <v>#REF!</v>
      </c>
      <c r="W97" s="1" t="e">
        <f t="shared" si="15"/>
        <v>#REF!</v>
      </c>
      <c r="X97" s="1" t="s">
        <v>524</v>
      </c>
      <c r="AC97" s="6"/>
      <c r="AH97" s="1" t="e">
        <f t="shared" si="16"/>
        <v>#REF!</v>
      </c>
      <c r="AI97" s="1" t="e">
        <f t="shared" si="17"/>
        <v>#REF!</v>
      </c>
      <c r="AJ97" s="1" t="e">
        <f t="shared" si="18"/>
        <v>#REF!</v>
      </c>
      <c r="AK97" s="1" t="e">
        <f t="shared" si="19"/>
        <v>#REF!</v>
      </c>
      <c r="AL97" s="1" t="s">
        <v>54</v>
      </c>
      <c r="AM97" s="1" t="s">
        <v>151</v>
      </c>
      <c r="AN97" s="11" t="e">
        <f t="shared" si="20"/>
        <v>#REF!</v>
      </c>
      <c r="AO97" s="1" t="str">
        <f>Table110[[#This Row],[Manufacturer''s Category]]</f>
        <v>Community</v>
      </c>
      <c r="AQ97" s="1" t="e">
        <f t="shared" si="21"/>
        <v>#REF!</v>
      </c>
    </row>
    <row r="98" spans="1:44" ht="42" customHeight="1" x14ac:dyDescent="0.3">
      <c r="A98" s="1" t="e">
        <f t="shared" si="11"/>
        <v>#REF!</v>
      </c>
      <c r="B98" s="5" t="e">
        <f t="shared" si="12"/>
        <v>#REF!</v>
      </c>
      <c r="C98" s="33" t="s">
        <v>3970</v>
      </c>
      <c r="D98" s="1" t="s">
        <v>816</v>
      </c>
      <c r="E98" s="1" t="s">
        <v>53</v>
      </c>
      <c r="F98" s="31" t="s">
        <v>758</v>
      </c>
      <c r="G98" s="1" t="s">
        <v>815</v>
      </c>
      <c r="M98" s="1" t="s">
        <v>73</v>
      </c>
      <c r="N98" s="1" t="s">
        <v>1</v>
      </c>
      <c r="O98" s="23"/>
      <c r="P98" s="1" t="e">
        <f t="shared" si="13"/>
        <v>#REF!</v>
      </c>
      <c r="R98" s="7" t="str">
        <f>Table110[[#This Row],[Short Description]]</f>
        <v>IP6-1152/xx-CTO</v>
      </c>
      <c r="S98" s="1" t="s">
        <v>817</v>
      </c>
      <c r="T98" s="1" t="s">
        <v>722</v>
      </c>
      <c r="U98" s="1" t="s">
        <v>57</v>
      </c>
      <c r="V98" s="1" t="e">
        <f t="shared" si="14"/>
        <v>#REF!</v>
      </c>
      <c r="W98" s="1" t="e">
        <f t="shared" si="15"/>
        <v>#REF!</v>
      </c>
      <c r="X98" s="1" t="s">
        <v>524</v>
      </c>
      <c r="AC98" s="6"/>
      <c r="AH98" s="1" t="e">
        <f t="shared" si="16"/>
        <v>#REF!</v>
      </c>
      <c r="AI98" s="1" t="e">
        <f t="shared" si="17"/>
        <v>#REF!</v>
      </c>
      <c r="AJ98" s="1" t="e">
        <f t="shared" si="18"/>
        <v>#REF!</v>
      </c>
      <c r="AK98" s="1" t="e">
        <f t="shared" si="19"/>
        <v>#REF!</v>
      </c>
      <c r="AL98" s="1" t="s">
        <v>54</v>
      </c>
      <c r="AM98" s="1" t="s">
        <v>151</v>
      </c>
      <c r="AN98" s="11" t="e">
        <f t="shared" si="20"/>
        <v>#REF!</v>
      </c>
      <c r="AO98" s="1" t="str">
        <f>Table110[[#This Row],[Manufacturer''s Category]]</f>
        <v>Community</v>
      </c>
      <c r="AQ98" s="1" t="e">
        <f t="shared" si="21"/>
        <v>#REF!</v>
      </c>
      <c r="AR98" s="1" t="s">
        <v>760</v>
      </c>
    </row>
    <row r="99" spans="1:44" ht="42" customHeight="1" x14ac:dyDescent="0.3">
      <c r="A99" s="1" t="e">
        <f t="shared" si="11"/>
        <v>#REF!</v>
      </c>
      <c r="B99" s="5" t="e">
        <f t="shared" si="12"/>
        <v>#REF!</v>
      </c>
      <c r="C99" s="33" t="s">
        <v>3971</v>
      </c>
      <c r="D99" s="1" t="s">
        <v>819</v>
      </c>
      <c r="E99" s="1" t="s">
        <v>53</v>
      </c>
      <c r="F99" s="31">
        <v>4300</v>
      </c>
      <c r="G99" s="1" t="s">
        <v>818</v>
      </c>
      <c r="M99" s="1" t="s">
        <v>73</v>
      </c>
      <c r="N99" s="1" t="s">
        <v>1</v>
      </c>
      <c r="O99" s="23">
        <v>41.730463999999998</v>
      </c>
      <c r="P99" s="1" t="e">
        <f t="shared" si="13"/>
        <v>#REF!</v>
      </c>
      <c r="R99" s="7" t="str">
        <f>Table110[[#This Row],[Short Description]]</f>
        <v>IP6-1152WR26</v>
      </c>
      <c r="S99" s="1" t="s">
        <v>820</v>
      </c>
      <c r="T99" s="1" t="s">
        <v>722</v>
      </c>
      <c r="U99" s="1" t="s">
        <v>57</v>
      </c>
      <c r="V99" s="1" t="e">
        <f t="shared" si="14"/>
        <v>#REF!</v>
      </c>
      <c r="W99" s="1" t="e">
        <f t="shared" si="15"/>
        <v>#REF!</v>
      </c>
      <c r="X99" s="1" t="s">
        <v>524</v>
      </c>
      <c r="AC99" s="6"/>
      <c r="AH99" s="1" t="e">
        <f t="shared" si="16"/>
        <v>#REF!</v>
      </c>
      <c r="AI99" s="1" t="e">
        <f t="shared" si="17"/>
        <v>#REF!</v>
      </c>
      <c r="AJ99" s="1" t="e">
        <f t="shared" si="18"/>
        <v>#REF!</v>
      </c>
      <c r="AK99" s="1" t="e">
        <f t="shared" si="19"/>
        <v>#REF!</v>
      </c>
      <c r="AL99" s="1" t="s">
        <v>54</v>
      </c>
      <c r="AM99" s="1" t="s">
        <v>151</v>
      </c>
      <c r="AN99" s="11" t="e">
        <f t="shared" si="20"/>
        <v>#REF!</v>
      </c>
      <c r="AO99" s="1" t="str">
        <f>Table110[[#This Row],[Manufacturer''s Category]]</f>
        <v>Community</v>
      </c>
      <c r="AQ99" s="1" t="e">
        <f t="shared" si="21"/>
        <v>#REF!</v>
      </c>
    </row>
    <row r="100" spans="1:44" ht="42" customHeight="1" x14ac:dyDescent="0.3">
      <c r="A100" s="1" t="e">
        <f t="shared" si="11"/>
        <v>#REF!</v>
      </c>
      <c r="B100" s="5" t="e">
        <f t="shared" si="12"/>
        <v>#REF!</v>
      </c>
      <c r="C100" s="33" t="s">
        <v>3972</v>
      </c>
      <c r="D100" s="1" t="s">
        <v>822</v>
      </c>
      <c r="E100" s="1" t="s">
        <v>53</v>
      </c>
      <c r="F100" s="31">
        <v>4300</v>
      </c>
      <c r="G100" s="1" t="s">
        <v>821</v>
      </c>
      <c r="M100" s="1" t="s">
        <v>73</v>
      </c>
      <c r="N100" s="1" t="s">
        <v>1</v>
      </c>
      <c r="O100" s="23">
        <v>41.730463999999998</v>
      </c>
      <c r="P100" s="1" t="e">
        <f t="shared" si="13"/>
        <v>#REF!</v>
      </c>
      <c r="R100" s="7" t="str">
        <f>Table110[[#This Row],[Short Description]]</f>
        <v>IP6-1152WR64</v>
      </c>
      <c r="S100" s="1" t="s">
        <v>823</v>
      </c>
      <c r="T100" s="1" t="s">
        <v>722</v>
      </c>
      <c r="U100" s="1" t="s">
        <v>57</v>
      </c>
      <c r="V100" s="1" t="e">
        <f t="shared" si="14"/>
        <v>#REF!</v>
      </c>
      <c r="W100" s="1" t="e">
        <f t="shared" si="15"/>
        <v>#REF!</v>
      </c>
      <c r="X100" s="1" t="s">
        <v>524</v>
      </c>
      <c r="AC100" s="6"/>
      <c r="AH100" s="1" t="e">
        <f t="shared" si="16"/>
        <v>#REF!</v>
      </c>
      <c r="AI100" s="1" t="e">
        <f t="shared" si="17"/>
        <v>#REF!</v>
      </c>
      <c r="AJ100" s="1" t="e">
        <f t="shared" si="18"/>
        <v>#REF!</v>
      </c>
      <c r="AK100" s="1" t="e">
        <f t="shared" si="19"/>
        <v>#REF!</v>
      </c>
      <c r="AL100" s="1" t="s">
        <v>54</v>
      </c>
      <c r="AM100" s="1" t="s">
        <v>151</v>
      </c>
      <c r="AN100" s="11" t="e">
        <f t="shared" si="20"/>
        <v>#REF!</v>
      </c>
      <c r="AO100" s="1" t="str">
        <f>Table110[[#This Row],[Manufacturer''s Category]]</f>
        <v>Community</v>
      </c>
      <c r="AQ100" s="1" t="e">
        <f t="shared" si="21"/>
        <v>#REF!</v>
      </c>
    </row>
    <row r="101" spans="1:44" ht="42" customHeight="1" x14ac:dyDescent="0.3">
      <c r="A101" s="1" t="e">
        <f t="shared" si="11"/>
        <v>#REF!</v>
      </c>
      <c r="B101" s="5" t="e">
        <f t="shared" si="12"/>
        <v>#REF!</v>
      </c>
      <c r="C101" s="33" t="s">
        <v>3973</v>
      </c>
      <c r="D101" s="1" t="s">
        <v>825</v>
      </c>
      <c r="E101" s="1" t="s">
        <v>53</v>
      </c>
      <c r="F101" s="31">
        <v>4300</v>
      </c>
      <c r="G101" s="1" t="s">
        <v>824</v>
      </c>
      <c r="M101" s="1" t="s">
        <v>73</v>
      </c>
      <c r="N101" s="1" t="s">
        <v>1</v>
      </c>
      <c r="O101" s="23">
        <v>41.730463999999998</v>
      </c>
      <c r="P101" s="1" t="e">
        <f t="shared" si="13"/>
        <v>#REF!</v>
      </c>
      <c r="R101" s="7" t="str">
        <f>Table110[[#This Row],[Short Description]]</f>
        <v>IP6-1152WR66</v>
      </c>
      <c r="S101" s="1" t="s">
        <v>826</v>
      </c>
      <c r="T101" s="1" t="s">
        <v>722</v>
      </c>
      <c r="U101" s="1" t="s">
        <v>57</v>
      </c>
      <c r="V101" s="1" t="e">
        <f t="shared" si="14"/>
        <v>#REF!</v>
      </c>
      <c r="W101" s="1" t="e">
        <f t="shared" si="15"/>
        <v>#REF!</v>
      </c>
      <c r="X101" s="1" t="s">
        <v>524</v>
      </c>
      <c r="AC101" s="6"/>
      <c r="AH101" s="1" t="e">
        <f t="shared" si="16"/>
        <v>#REF!</v>
      </c>
      <c r="AI101" s="1" t="e">
        <f t="shared" si="17"/>
        <v>#REF!</v>
      </c>
      <c r="AJ101" s="1" t="e">
        <f t="shared" si="18"/>
        <v>#REF!</v>
      </c>
      <c r="AK101" s="1" t="e">
        <f t="shared" si="19"/>
        <v>#REF!</v>
      </c>
      <c r="AL101" s="1" t="s">
        <v>54</v>
      </c>
      <c r="AM101" s="1" t="s">
        <v>151</v>
      </c>
      <c r="AN101" s="11" t="e">
        <f t="shared" si="20"/>
        <v>#REF!</v>
      </c>
      <c r="AO101" s="1" t="str">
        <f>Table110[[#This Row],[Manufacturer''s Category]]</f>
        <v>Community</v>
      </c>
      <c r="AQ101" s="1" t="e">
        <f t="shared" si="21"/>
        <v>#REF!</v>
      </c>
    </row>
    <row r="102" spans="1:44" ht="42" customHeight="1" x14ac:dyDescent="0.3">
      <c r="A102" s="1" t="e">
        <f t="shared" si="11"/>
        <v>#REF!</v>
      </c>
      <c r="B102" s="5" t="e">
        <f t="shared" si="12"/>
        <v>#REF!</v>
      </c>
      <c r="C102" s="33" t="s">
        <v>3974</v>
      </c>
      <c r="D102" s="1" t="s">
        <v>828</v>
      </c>
      <c r="E102" s="1" t="s">
        <v>53</v>
      </c>
      <c r="F102" s="31">
        <v>4300</v>
      </c>
      <c r="G102" s="1" t="s">
        <v>827</v>
      </c>
      <c r="M102" s="1" t="s">
        <v>73</v>
      </c>
      <c r="N102" s="1" t="s">
        <v>1</v>
      </c>
      <c r="O102" s="23">
        <v>41.730463999999998</v>
      </c>
      <c r="P102" s="1" t="e">
        <f t="shared" si="13"/>
        <v>#REF!</v>
      </c>
      <c r="R102" s="7" t="str">
        <f>Table110[[#This Row],[Short Description]]</f>
        <v>IP6-1152WR94</v>
      </c>
      <c r="S102" s="1" t="s">
        <v>829</v>
      </c>
      <c r="T102" s="1" t="s">
        <v>722</v>
      </c>
      <c r="U102" s="1" t="s">
        <v>57</v>
      </c>
      <c r="V102" s="1" t="e">
        <f t="shared" si="14"/>
        <v>#REF!</v>
      </c>
      <c r="W102" s="1" t="e">
        <f t="shared" si="15"/>
        <v>#REF!</v>
      </c>
      <c r="X102" s="1" t="s">
        <v>524</v>
      </c>
      <c r="AC102" s="6"/>
      <c r="AH102" s="1" t="e">
        <f t="shared" si="16"/>
        <v>#REF!</v>
      </c>
      <c r="AI102" s="1" t="e">
        <f t="shared" si="17"/>
        <v>#REF!</v>
      </c>
      <c r="AJ102" s="1" t="e">
        <f t="shared" si="18"/>
        <v>#REF!</v>
      </c>
      <c r="AK102" s="1" t="e">
        <f t="shared" si="19"/>
        <v>#REF!</v>
      </c>
      <c r="AL102" s="1" t="s">
        <v>54</v>
      </c>
      <c r="AM102" s="1" t="s">
        <v>151</v>
      </c>
      <c r="AN102" s="11" t="e">
        <f t="shared" si="20"/>
        <v>#REF!</v>
      </c>
      <c r="AO102" s="1" t="str">
        <f>Table110[[#This Row],[Manufacturer''s Category]]</f>
        <v>Community</v>
      </c>
      <c r="AQ102" s="1" t="e">
        <f t="shared" si="21"/>
        <v>#REF!</v>
      </c>
    </row>
    <row r="103" spans="1:44" ht="42" customHeight="1" x14ac:dyDescent="0.3">
      <c r="A103" s="1" t="e">
        <f t="shared" si="11"/>
        <v>#REF!</v>
      </c>
      <c r="B103" s="5" t="e">
        <f t="shared" si="12"/>
        <v>#REF!</v>
      </c>
      <c r="C103" s="33" t="s">
        <v>3975</v>
      </c>
      <c r="D103" s="1" t="s">
        <v>831</v>
      </c>
      <c r="E103" s="1" t="s">
        <v>53</v>
      </c>
      <c r="F103" s="31">
        <v>4300</v>
      </c>
      <c r="G103" s="1" t="s">
        <v>830</v>
      </c>
      <c r="M103" s="1" t="s">
        <v>73</v>
      </c>
      <c r="N103" s="1" t="s">
        <v>1</v>
      </c>
      <c r="O103" s="23">
        <v>41.730463999999998</v>
      </c>
      <c r="P103" s="1" t="e">
        <f t="shared" si="13"/>
        <v>#REF!</v>
      </c>
      <c r="R103" s="7" t="str">
        <f>Table110[[#This Row],[Short Description]]</f>
        <v>IP6-1152WR96</v>
      </c>
      <c r="S103" s="1" t="s">
        <v>832</v>
      </c>
      <c r="T103" s="1" t="s">
        <v>722</v>
      </c>
      <c r="U103" s="1" t="s">
        <v>57</v>
      </c>
      <c r="V103" s="1" t="e">
        <f t="shared" si="14"/>
        <v>#REF!</v>
      </c>
      <c r="W103" s="1" t="e">
        <f t="shared" si="15"/>
        <v>#REF!</v>
      </c>
      <c r="X103" s="1" t="s">
        <v>524</v>
      </c>
      <c r="AC103" s="6"/>
      <c r="AH103" s="1" t="e">
        <f t="shared" si="16"/>
        <v>#REF!</v>
      </c>
      <c r="AI103" s="1" t="e">
        <f t="shared" si="17"/>
        <v>#REF!</v>
      </c>
      <c r="AJ103" s="1" t="e">
        <f t="shared" si="18"/>
        <v>#REF!</v>
      </c>
      <c r="AK103" s="1" t="e">
        <f t="shared" si="19"/>
        <v>#REF!</v>
      </c>
      <c r="AL103" s="1" t="s">
        <v>54</v>
      </c>
      <c r="AM103" s="1" t="s">
        <v>151</v>
      </c>
      <c r="AN103" s="11" t="e">
        <f t="shared" si="20"/>
        <v>#REF!</v>
      </c>
      <c r="AO103" s="1" t="str">
        <f>Table110[[#This Row],[Manufacturer''s Category]]</f>
        <v>Community</v>
      </c>
      <c r="AQ103" s="1" t="e">
        <f t="shared" si="21"/>
        <v>#REF!</v>
      </c>
    </row>
    <row r="104" spans="1:44" ht="42" customHeight="1" x14ac:dyDescent="0.3">
      <c r="A104" s="1" t="e">
        <f t="shared" si="11"/>
        <v>#REF!</v>
      </c>
      <c r="B104" s="5" t="e">
        <f t="shared" si="12"/>
        <v>#REF!</v>
      </c>
      <c r="C104" s="33" t="s">
        <v>3976</v>
      </c>
      <c r="D104" s="1" t="s">
        <v>834</v>
      </c>
      <c r="E104" s="1" t="s">
        <v>53</v>
      </c>
      <c r="F104" s="31">
        <v>4300</v>
      </c>
      <c r="G104" s="1" t="s">
        <v>833</v>
      </c>
      <c r="M104" s="1" t="s">
        <v>73</v>
      </c>
      <c r="N104" s="1" t="s">
        <v>1</v>
      </c>
      <c r="O104" s="23">
        <v>41.730463999999998</v>
      </c>
      <c r="P104" s="1" t="e">
        <f t="shared" si="13"/>
        <v>#REF!</v>
      </c>
      <c r="R104" s="7" t="str">
        <f>Table110[[#This Row],[Short Description]]</f>
        <v>IP6-1152WR99</v>
      </c>
      <c r="S104" s="1" t="s">
        <v>835</v>
      </c>
      <c r="T104" s="1" t="s">
        <v>722</v>
      </c>
      <c r="U104" s="1" t="s">
        <v>57</v>
      </c>
      <c r="V104" s="1" t="e">
        <f t="shared" si="14"/>
        <v>#REF!</v>
      </c>
      <c r="W104" s="1" t="e">
        <f t="shared" si="15"/>
        <v>#REF!</v>
      </c>
      <c r="X104" s="1" t="s">
        <v>524</v>
      </c>
      <c r="AC104" s="6"/>
      <c r="AH104" s="1" t="e">
        <f t="shared" si="16"/>
        <v>#REF!</v>
      </c>
      <c r="AI104" s="1" t="e">
        <f t="shared" si="17"/>
        <v>#REF!</v>
      </c>
      <c r="AJ104" s="1" t="e">
        <f t="shared" si="18"/>
        <v>#REF!</v>
      </c>
      <c r="AK104" s="1" t="e">
        <f t="shared" si="19"/>
        <v>#REF!</v>
      </c>
      <c r="AL104" s="1" t="s">
        <v>54</v>
      </c>
      <c r="AM104" s="1" t="s">
        <v>151</v>
      </c>
      <c r="AN104" s="11" t="e">
        <f t="shared" si="20"/>
        <v>#REF!</v>
      </c>
      <c r="AO104" s="1" t="str">
        <f>Table110[[#This Row],[Manufacturer''s Category]]</f>
        <v>Community</v>
      </c>
      <c r="AQ104" s="1" t="e">
        <f t="shared" si="21"/>
        <v>#REF!</v>
      </c>
    </row>
    <row r="105" spans="1:44" ht="42" customHeight="1" x14ac:dyDescent="0.3">
      <c r="A105" s="1" t="e">
        <f t="shared" si="11"/>
        <v>#REF!</v>
      </c>
      <c r="B105" s="5" t="e">
        <f t="shared" si="12"/>
        <v>#REF!</v>
      </c>
      <c r="C105" s="33" t="s">
        <v>3977</v>
      </c>
      <c r="D105" s="1" t="s">
        <v>837</v>
      </c>
      <c r="E105" s="1" t="s">
        <v>53</v>
      </c>
      <c r="F105" s="31">
        <v>3412</v>
      </c>
      <c r="G105" s="1" t="s">
        <v>836</v>
      </c>
      <c r="M105" s="1" t="s">
        <v>73</v>
      </c>
      <c r="N105" s="1" t="s">
        <v>1</v>
      </c>
      <c r="O105" s="23">
        <v>29.029888</v>
      </c>
      <c r="P105" s="1" t="e">
        <f t="shared" si="13"/>
        <v>#REF!</v>
      </c>
      <c r="R105" s="7" t="str">
        <f>Table110[[#This Row],[Short Description]]</f>
        <v>IP8-1122/26B</v>
      </c>
      <c r="S105" s="1" t="s">
        <v>838</v>
      </c>
      <c r="T105" s="1" t="s">
        <v>722</v>
      </c>
      <c r="U105" s="1" t="s">
        <v>57</v>
      </c>
      <c r="V105" s="1" t="e">
        <f t="shared" si="14"/>
        <v>#REF!</v>
      </c>
      <c r="W105" s="1" t="e">
        <f t="shared" si="15"/>
        <v>#REF!</v>
      </c>
      <c r="X105" s="1" t="s">
        <v>524</v>
      </c>
      <c r="AC105" s="6"/>
      <c r="AH105" s="1" t="e">
        <f t="shared" si="16"/>
        <v>#REF!</v>
      </c>
      <c r="AI105" s="1" t="e">
        <f t="shared" si="17"/>
        <v>#REF!</v>
      </c>
      <c r="AJ105" s="1" t="e">
        <f t="shared" si="18"/>
        <v>#REF!</v>
      </c>
      <c r="AK105" s="1" t="e">
        <f t="shared" si="19"/>
        <v>#REF!</v>
      </c>
      <c r="AL105" s="1" t="s">
        <v>54</v>
      </c>
      <c r="AM105" s="1" t="s">
        <v>151</v>
      </c>
      <c r="AN105" s="11" t="e">
        <f t="shared" si="20"/>
        <v>#REF!</v>
      </c>
      <c r="AO105" s="1" t="str">
        <f>Table110[[#This Row],[Manufacturer''s Category]]</f>
        <v>Community</v>
      </c>
      <c r="AQ105" s="1" t="e">
        <f t="shared" si="21"/>
        <v>#REF!</v>
      </c>
    </row>
    <row r="106" spans="1:44" ht="42" customHeight="1" x14ac:dyDescent="0.3">
      <c r="A106" s="1" t="e">
        <f t="shared" si="11"/>
        <v>#REF!</v>
      </c>
      <c r="B106" s="5" t="e">
        <f t="shared" si="12"/>
        <v>#REF!</v>
      </c>
      <c r="C106" s="33" t="s">
        <v>3978</v>
      </c>
      <c r="D106" s="1" t="s">
        <v>840</v>
      </c>
      <c r="E106" s="1" t="s">
        <v>53</v>
      </c>
      <c r="F106" s="31">
        <v>3412</v>
      </c>
      <c r="G106" s="1" t="s">
        <v>839</v>
      </c>
      <c r="M106" s="1" t="s">
        <v>73</v>
      </c>
      <c r="N106" s="1" t="s">
        <v>1</v>
      </c>
      <c r="O106" s="23">
        <v>29.029888</v>
      </c>
      <c r="P106" s="1" t="e">
        <f t="shared" si="13"/>
        <v>#REF!</v>
      </c>
      <c r="R106" s="7" t="str">
        <f>Table110[[#This Row],[Short Description]]</f>
        <v>IP8-1122/26W</v>
      </c>
      <c r="S106" s="1" t="s">
        <v>841</v>
      </c>
      <c r="T106" s="1" t="s">
        <v>722</v>
      </c>
      <c r="U106" s="1" t="s">
        <v>57</v>
      </c>
      <c r="V106" s="1" t="e">
        <f t="shared" si="14"/>
        <v>#REF!</v>
      </c>
      <c r="W106" s="1" t="e">
        <f t="shared" si="15"/>
        <v>#REF!</v>
      </c>
      <c r="X106" s="1" t="s">
        <v>524</v>
      </c>
      <c r="AC106" s="6"/>
      <c r="AH106" s="1" t="e">
        <f t="shared" si="16"/>
        <v>#REF!</v>
      </c>
      <c r="AI106" s="1" t="e">
        <f t="shared" si="17"/>
        <v>#REF!</v>
      </c>
      <c r="AJ106" s="1" t="e">
        <f t="shared" si="18"/>
        <v>#REF!</v>
      </c>
      <c r="AK106" s="1" t="e">
        <f t="shared" si="19"/>
        <v>#REF!</v>
      </c>
      <c r="AL106" s="1" t="s">
        <v>54</v>
      </c>
      <c r="AM106" s="1" t="s">
        <v>151</v>
      </c>
      <c r="AN106" s="11" t="e">
        <f t="shared" si="20"/>
        <v>#REF!</v>
      </c>
      <c r="AO106" s="1" t="str">
        <f>Table110[[#This Row],[Manufacturer''s Category]]</f>
        <v>Community</v>
      </c>
      <c r="AQ106" s="1" t="e">
        <f t="shared" si="21"/>
        <v>#REF!</v>
      </c>
    </row>
    <row r="107" spans="1:44" ht="42" customHeight="1" x14ac:dyDescent="0.3">
      <c r="A107" s="1" t="e">
        <f t="shared" si="11"/>
        <v>#REF!</v>
      </c>
      <c r="B107" s="5" t="e">
        <f t="shared" si="12"/>
        <v>#REF!</v>
      </c>
      <c r="C107" s="33" t="s">
        <v>3979</v>
      </c>
      <c r="D107" s="1" t="s">
        <v>843</v>
      </c>
      <c r="E107" s="1" t="s">
        <v>53</v>
      </c>
      <c r="F107" s="31">
        <v>3412</v>
      </c>
      <c r="G107" s="1" t="s">
        <v>842</v>
      </c>
      <c r="M107" s="1" t="s">
        <v>73</v>
      </c>
      <c r="N107" s="1" t="s">
        <v>1</v>
      </c>
      <c r="O107" s="23">
        <v>29.029888</v>
      </c>
      <c r="P107" s="1" t="e">
        <f t="shared" si="13"/>
        <v>#REF!</v>
      </c>
      <c r="R107" s="7" t="str">
        <f>Table110[[#This Row],[Short Description]]</f>
        <v>IP8-1122/64B</v>
      </c>
      <c r="S107" s="1" t="s">
        <v>844</v>
      </c>
      <c r="T107" s="1" t="s">
        <v>722</v>
      </c>
      <c r="U107" s="1" t="s">
        <v>57</v>
      </c>
      <c r="V107" s="1" t="e">
        <f t="shared" si="14"/>
        <v>#REF!</v>
      </c>
      <c r="W107" s="1" t="e">
        <f t="shared" si="15"/>
        <v>#REF!</v>
      </c>
      <c r="X107" s="1" t="s">
        <v>524</v>
      </c>
      <c r="AC107" s="6"/>
      <c r="AH107" s="1" t="e">
        <f t="shared" si="16"/>
        <v>#REF!</v>
      </c>
      <c r="AI107" s="1" t="e">
        <f t="shared" si="17"/>
        <v>#REF!</v>
      </c>
      <c r="AJ107" s="1" t="e">
        <f t="shared" si="18"/>
        <v>#REF!</v>
      </c>
      <c r="AK107" s="1" t="e">
        <f t="shared" si="19"/>
        <v>#REF!</v>
      </c>
      <c r="AL107" s="1" t="s">
        <v>54</v>
      </c>
      <c r="AM107" s="1" t="s">
        <v>151</v>
      </c>
      <c r="AN107" s="11" t="e">
        <f t="shared" si="20"/>
        <v>#REF!</v>
      </c>
      <c r="AO107" s="1" t="str">
        <f>Table110[[#This Row],[Manufacturer''s Category]]</f>
        <v>Community</v>
      </c>
      <c r="AQ107" s="1" t="e">
        <f t="shared" si="21"/>
        <v>#REF!</v>
      </c>
    </row>
    <row r="108" spans="1:44" ht="42" customHeight="1" x14ac:dyDescent="0.3">
      <c r="A108" s="1" t="e">
        <f t="shared" si="11"/>
        <v>#REF!</v>
      </c>
      <c r="B108" s="5" t="e">
        <f t="shared" si="12"/>
        <v>#REF!</v>
      </c>
      <c r="C108" s="33" t="s">
        <v>3980</v>
      </c>
      <c r="D108" s="1" t="s">
        <v>846</v>
      </c>
      <c r="E108" s="1" t="s">
        <v>53</v>
      </c>
      <c r="F108" s="31">
        <v>3412</v>
      </c>
      <c r="G108" s="1" t="s">
        <v>845</v>
      </c>
      <c r="M108" s="1" t="s">
        <v>73</v>
      </c>
      <c r="N108" s="1" t="s">
        <v>1</v>
      </c>
      <c r="O108" s="23">
        <v>29.029888</v>
      </c>
      <c r="P108" s="1" t="e">
        <f t="shared" si="13"/>
        <v>#REF!</v>
      </c>
      <c r="R108" s="7" t="str">
        <f>Table110[[#This Row],[Short Description]]</f>
        <v>IP8-1122/64W</v>
      </c>
      <c r="S108" s="1" t="s">
        <v>847</v>
      </c>
      <c r="T108" s="1" t="s">
        <v>722</v>
      </c>
      <c r="U108" s="1" t="s">
        <v>57</v>
      </c>
      <c r="V108" s="1" t="e">
        <f t="shared" si="14"/>
        <v>#REF!</v>
      </c>
      <c r="W108" s="1" t="e">
        <f t="shared" si="15"/>
        <v>#REF!</v>
      </c>
      <c r="X108" s="1" t="s">
        <v>524</v>
      </c>
      <c r="AC108" s="6"/>
      <c r="AH108" s="1" t="e">
        <f t="shared" si="16"/>
        <v>#REF!</v>
      </c>
      <c r="AI108" s="1" t="e">
        <f t="shared" si="17"/>
        <v>#REF!</v>
      </c>
      <c r="AJ108" s="1" t="e">
        <f t="shared" si="18"/>
        <v>#REF!</v>
      </c>
      <c r="AK108" s="1" t="e">
        <f t="shared" si="19"/>
        <v>#REF!</v>
      </c>
      <c r="AL108" s="1" t="s">
        <v>54</v>
      </c>
      <c r="AM108" s="1" t="s">
        <v>151</v>
      </c>
      <c r="AN108" s="11" t="e">
        <f t="shared" si="20"/>
        <v>#REF!</v>
      </c>
      <c r="AO108" s="1" t="str">
        <f>Table110[[#This Row],[Manufacturer''s Category]]</f>
        <v>Community</v>
      </c>
      <c r="AQ108" s="1" t="e">
        <f t="shared" si="21"/>
        <v>#REF!</v>
      </c>
    </row>
    <row r="109" spans="1:44" ht="42" customHeight="1" x14ac:dyDescent="0.3">
      <c r="A109" s="1" t="e">
        <f t="shared" si="11"/>
        <v>#REF!</v>
      </c>
      <c r="B109" s="5" t="e">
        <f t="shared" si="12"/>
        <v>#REF!</v>
      </c>
      <c r="C109" s="33" t="s">
        <v>3981</v>
      </c>
      <c r="D109" s="1" t="s">
        <v>849</v>
      </c>
      <c r="E109" s="1" t="s">
        <v>53</v>
      </c>
      <c r="F109" s="31">
        <v>3412</v>
      </c>
      <c r="G109" s="1" t="s">
        <v>848</v>
      </c>
      <c r="M109" s="1" t="s">
        <v>73</v>
      </c>
      <c r="N109" s="1" t="s">
        <v>1</v>
      </c>
      <c r="O109" s="23">
        <v>29.029888</v>
      </c>
      <c r="P109" s="1" t="e">
        <f t="shared" si="13"/>
        <v>#REF!</v>
      </c>
      <c r="R109" s="7" t="str">
        <f>Table110[[#This Row],[Short Description]]</f>
        <v>IP8-1122/66B</v>
      </c>
      <c r="S109" s="1" t="s">
        <v>850</v>
      </c>
      <c r="T109" s="1" t="s">
        <v>722</v>
      </c>
      <c r="U109" s="1" t="s">
        <v>57</v>
      </c>
      <c r="V109" s="1" t="e">
        <f t="shared" si="14"/>
        <v>#REF!</v>
      </c>
      <c r="W109" s="1" t="e">
        <f t="shared" si="15"/>
        <v>#REF!</v>
      </c>
      <c r="X109" s="1" t="s">
        <v>524</v>
      </c>
      <c r="AC109" s="6"/>
      <c r="AH109" s="1" t="e">
        <f t="shared" si="16"/>
        <v>#REF!</v>
      </c>
      <c r="AI109" s="1" t="e">
        <f t="shared" si="17"/>
        <v>#REF!</v>
      </c>
      <c r="AJ109" s="1" t="e">
        <f t="shared" si="18"/>
        <v>#REF!</v>
      </c>
      <c r="AK109" s="1" t="e">
        <f t="shared" si="19"/>
        <v>#REF!</v>
      </c>
      <c r="AL109" s="1" t="s">
        <v>54</v>
      </c>
      <c r="AM109" s="1" t="s">
        <v>151</v>
      </c>
      <c r="AN109" s="11" t="e">
        <f t="shared" si="20"/>
        <v>#REF!</v>
      </c>
      <c r="AO109" s="1" t="str">
        <f>Table110[[#This Row],[Manufacturer''s Category]]</f>
        <v>Community</v>
      </c>
      <c r="AQ109" s="1" t="e">
        <f t="shared" si="21"/>
        <v>#REF!</v>
      </c>
    </row>
    <row r="110" spans="1:44" ht="42" customHeight="1" x14ac:dyDescent="0.3">
      <c r="A110" s="1" t="e">
        <f t="shared" si="11"/>
        <v>#REF!</v>
      </c>
      <c r="B110" s="5" t="e">
        <f t="shared" si="12"/>
        <v>#REF!</v>
      </c>
      <c r="C110" s="33" t="s">
        <v>3982</v>
      </c>
      <c r="D110" s="1" t="s">
        <v>852</v>
      </c>
      <c r="E110" s="1" t="s">
        <v>53</v>
      </c>
      <c r="F110" s="31">
        <v>3412</v>
      </c>
      <c r="G110" s="1" t="s">
        <v>851</v>
      </c>
      <c r="M110" s="1" t="s">
        <v>73</v>
      </c>
      <c r="N110" s="1" t="s">
        <v>1</v>
      </c>
      <c r="O110" s="23">
        <v>29.029888</v>
      </c>
      <c r="P110" s="1" t="e">
        <f t="shared" si="13"/>
        <v>#REF!</v>
      </c>
      <c r="R110" s="7" t="str">
        <f>Table110[[#This Row],[Short Description]]</f>
        <v>IP8-1122/66W</v>
      </c>
      <c r="S110" s="1" t="s">
        <v>853</v>
      </c>
      <c r="T110" s="1" t="s">
        <v>722</v>
      </c>
      <c r="U110" s="1" t="s">
        <v>57</v>
      </c>
      <c r="V110" s="1" t="e">
        <f t="shared" si="14"/>
        <v>#REF!</v>
      </c>
      <c r="W110" s="1" t="e">
        <f t="shared" si="15"/>
        <v>#REF!</v>
      </c>
      <c r="X110" s="1" t="s">
        <v>524</v>
      </c>
      <c r="AC110" s="6"/>
      <c r="AH110" s="1" t="e">
        <f t="shared" si="16"/>
        <v>#REF!</v>
      </c>
      <c r="AI110" s="1" t="e">
        <f t="shared" si="17"/>
        <v>#REF!</v>
      </c>
      <c r="AJ110" s="1" t="e">
        <f t="shared" si="18"/>
        <v>#REF!</v>
      </c>
      <c r="AK110" s="1" t="e">
        <f t="shared" si="19"/>
        <v>#REF!</v>
      </c>
      <c r="AL110" s="1" t="s">
        <v>54</v>
      </c>
      <c r="AM110" s="1" t="s">
        <v>151</v>
      </c>
      <c r="AN110" s="11" t="e">
        <f t="shared" si="20"/>
        <v>#REF!</v>
      </c>
      <c r="AO110" s="1" t="str">
        <f>Table110[[#This Row],[Manufacturer''s Category]]</f>
        <v>Community</v>
      </c>
      <c r="AQ110" s="1" t="e">
        <f t="shared" si="21"/>
        <v>#REF!</v>
      </c>
    </row>
    <row r="111" spans="1:44" ht="42" customHeight="1" x14ac:dyDescent="0.3">
      <c r="A111" s="1" t="e">
        <f t="shared" si="11"/>
        <v>#REF!</v>
      </c>
      <c r="B111" s="5" t="e">
        <f t="shared" si="12"/>
        <v>#REF!</v>
      </c>
      <c r="C111" s="33" t="s">
        <v>3983</v>
      </c>
      <c r="D111" s="1" t="s">
        <v>855</v>
      </c>
      <c r="E111" s="1" t="s">
        <v>53</v>
      </c>
      <c r="F111" s="31">
        <v>3412</v>
      </c>
      <c r="G111" s="1" t="s">
        <v>854</v>
      </c>
      <c r="M111" s="1" t="s">
        <v>73</v>
      </c>
      <c r="N111" s="1" t="s">
        <v>1</v>
      </c>
      <c r="O111" s="23">
        <v>29.029888</v>
      </c>
      <c r="P111" s="1" t="e">
        <f t="shared" si="13"/>
        <v>#REF!</v>
      </c>
      <c r="R111" s="7" t="str">
        <f>Table110[[#This Row],[Short Description]]</f>
        <v>IP8-1122/94B</v>
      </c>
      <c r="S111" s="1" t="s">
        <v>856</v>
      </c>
      <c r="T111" s="1" t="s">
        <v>722</v>
      </c>
      <c r="U111" s="1" t="s">
        <v>57</v>
      </c>
      <c r="V111" s="1" t="e">
        <f t="shared" si="14"/>
        <v>#REF!</v>
      </c>
      <c r="W111" s="1" t="e">
        <f t="shared" si="15"/>
        <v>#REF!</v>
      </c>
      <c r="X111" s="1" t="s">
        <v>524</v>
      </c>
      <c r="AC111" s="6"/>
      <c r="AH111" s="1" t="e">
        <f t="shared" si="16"/>
        <v>#REF!</v>
      </c>
      <c r="AI111" s="1" t="e">
        <f t="shared" si="17"/>
        <v>#REF!</v>
      </c>
      <c r="AJ111" s="1" t="e">
        <f t="shared" si="18"/>
        <v>#REF!</v>
      </c>
      <c r="AK111" s="1" t="e">
        <f t="shared" si="19"/>
        <v>#REF!</v>
      </c>
      <c r="AL111" s="1" t="s">
        <v>54</v>
      </c>
      <c r="AM111" s="1" t="s">
        <v>151</v>
      </c>
      <c r="AN111" s="11" t="e">
        <f t="shared" si="20"/>
        <v>#REF!</v>
      </c>
      <c r="AO111" s="1" t="str">
        <f>Table110[[#This Row],[Manufacturer''s Category]]</f>
        <v>Community</v>
      </c>
      <c r="AQ111" s="1" t="e">
        <f t="shared" si="21"/>
        <v>#REF!</v>
      </c>
    </row>
    <row r="112" spans="1:44" ht="42" customHeight="1" x14ac:dyDescent="0.3">
      <c r="A112" s="1" t="e">
        <f t="shared" si="11"/>
        <v>#REF!</v>
      </c>
      <c r="B112" s="5" t="e">
        <f t="shared" si="12"/>
        <v>#REF!</v>
      </c>
      <c r="C112" s="33" t="s">
        <v>3984</v>
      </c>
      <c r="D112" s="1" t="s">
        <v>858</v>
      </c>
      <c r="E112" s="1" t="s">
        <v>53</v>
      </c>
      <c r="F112" s="31">
        <v>3412</v>
      </c>
      <c r="G112" s="1" t="s">
        <v>857</v>
      </c>
      <c r="M112" s="1" t="s">
        <v>73</v>
      </c>
      <c r="N112" s="1" t="s">
        <v>1</v>
      </c>
      <c r="O112" s="23">
        <v>29.029888</v>
      </c>
      <c r="P112" s="1" t="e">
        <f t="shared" si="13"/>
        <v>#REF!</v>
      </c>
      <c r="R112" s="7" t="str">
        <f>Table110[[#This Row],[Short Description]]</f>
        <v>IP8-1122/94W</v>
      </c>
      <c r="S112" s="1" t="s">
        <v>859</v>
      </c>
      <c r="T112" s="1" t="s">
        <v>722</v>
      </c>
      <c r="U112" s="1" t="s">
        <v>57</v>
      </c>
      <c r="V112" s="1" t="e">
        <f t="shared" si="14"/>
        <v>#REF!</v>
      </c>
      <c r="W112" s="1" t="e">
        <f t="shared" si="15"/>
        <v>#REF!</v>
      </c>
      <c r="X112" s="1" t="s">
        <v>524</v>
      </c>
      <c r="AC112" s="6"/>
      <c r="AH112" s="1" t="e">
        <f t="shared" si="16"/>
        <v>#REF!</v>
      </c>
      <c r="AI112" s="1" t="e">
        <f t="shared" si="17"/>
        <v>#REF!</v>
      </c>
      <c r="AJ112" s="1" t="e">
        <f t="shared" si="18"/>
        <v>#REF!</v>
      </c>
      <c r="AK112" s="1" t="e">
        <f t="shared" si="19"/>
        <v>#REF!</v>
      </c>
      <c r="AL112" s="1" t="s">
        <v>54</v>
      </c>
      <c r="AM112" s="1" t="s">
        <v>151</v>
      </c>
      <c r="AN112" s="11" t="e">
        <f t="shared" si="20"/>
        <v>#REF!</v>
      </c>
      <c r="AO112" s="1" t="str">
        <f>Table110[[#This Row],[Manufacturer''s Category]]</f>
        <v>Community</v>
      </c>
      <c r="AQ112" s="1" t="e">
        <f t="shared" si="21"/>
        <v>#REF!</v>
      </c>
    </row>
    <row r="113" spans="1:44" ht="42" customHeight="1" x14ac:dyDescent="0.3">
      <c r="A113" s="1" t="e">
        <f t="shared" si="11"/>
        <v>#REF!</v>
      </c>
      <c r="B113" s="5" t="e">
        <f t="shared" si="12"/>
        <v>#REF!</v>
      </c>
      <c r="C113" s="33" t="s">
        <v>3985</v>
      </c>
      <c r="D113" s="1" t="s">
        <v>861</v>
      </c>
      <c r="E113" s="1" t="s">
        <v>53</v>
      </c>
      <c r="F113" s="31">
        <v>3412</v>
      </c>
      <c r="G113" s="1" t="s">
        <v>860</v>
      </c>
      <c r="M113" s="1" t="s">
        <v>73</v>
      </c>
      <c r="N113" s="1" t="s">
        <v>1</v>
      </c>
      <c r="O113" s="23">
        <v>29.029888</v>
      </c>
      <c r="P113" s="1" t="e">
        <f t="shared" si="13"/>
        <v>#REF!</v>
      </c>
      <c r="R113" s="7" t="str">
        <f>Table110[[#This Row],[Short Description]]</f>
        <v>IP8-1122/96B</v>
      </c>
      <c r="S113" s="1" t="s">
        <v>862</v>
      </c>
      <c r="T113" s="1" t="s">
        <v>722</v>
      </c>
      <c r="U113" s="1" t="s">
        <v>57</v>
      </c>
      <c r="V113" s="1" t="e">
        <f t="shared" si="14"/>
        <v>#REF!</v>
      </c>
      <c r="W113" s="1" t="e">
        <f t="shared" si="15"/>
        <v>#REF!</v>
      </c>
      <c r="X113" s="1" t="s">
        <v>524</v>
      </c>
      <c r="AC113" s="6"/>
      <c r="AH113" s="1" t="e">
        <f t="shared" si="16"/>
        <v>#REF!</v>
      </c>
      <c r="AI113" s="1" t="e">
        <f t="shared" si="17"/>
        <v>#REF!</v>
      </c>
      <c r="AJ113" s="1" t="e">
        <f t="shared" si="18"/>
        <v>#REF!</v>
      </c>
      <c r="AK113" s="1" t="e">
        <f t="shared" si="19"/>
        <v>#REF!</v>
      </c>
      <c r="AL113" s="1" t="s">
        <v>54</v>
      </c>
      <c r="AM113" s="1" t="s">
        <v>151</v>
      </c>
      <c r="AN113" s="11" t="e">
        <f t="shared" si="20"/>
        <v>#REF!</v>
      </c>
      <c r="AO113" s="1" t="str">
        <f>Table110[[#This Row],[Manufacturer''s Category]]</f>
        <v>Community</v>
      </c>
      <c r="AQ113" s="1" t="e">
        <f t="shared" si="21"/>
        <v>#REF!</v>
      </c>
    </row>
    <row r="114" spans="1:44" ht="42" customHeight="1" x14ac:dyDescent="0.3">
      <c r="A114" s="1" t="e">
        <f t="shared" si="11"/>
        <v>#REF!</v>
      </c>
      <c r="B114" s="5" t="e">
        <f t="shared" si="12"/>
        <v>#REF!</v>
      </c>
      <c r="C114" s="33" t="s">
        <v>3986</v>
      </c>
      <c r="D114" s="1" t="s">
        <v>864</v>
      </c>
      <c r="E114" s="1" t="s">
        <v>53</v>
      </c>
      <c r="F114" s="31">
        <v>3412</v>
      </c>
      <c r="G114" s="1" t="s">
        <v>863</v>
      </c>
      <c r="M114" s="1" t="s">
        <v>73</v>
      </c>
      <c r="N114" s="1" t="s">
        <v>1</v>
      </c>
      <c r="O114" s="23">
        <v>29.029888</v>
      </c>
      <c r="P114" s="1" t="e">
        <f t="shared" si="13"/>
        <v>#REF!</v>
      </c>
      <c r="R114" s="7" t="str">
        <f>Table110[[#This Row],[Short Description]]</f>
        <v>IP8-1122/96W</v>
      </c>
      <c r="S114" s="1" t="s">
        <v>865</v>
      </c>
      <c r="T114" s="1" t="s">
        <v>722</v>
      </c>
      <c r="U114" s="1" t="s">
        <v>57</v>
      </c>
      <c r="V114" s="1" t="e">
        <f t="shared" si="14"/>
        <v>#REF!</v>
      </c>
      <c r="W114" s="1" t="e">
        <f t="shared" si="15"/>
        <v>#REF!</v>
      </c>
      <c r="X114" s="1" t="s">
        <v>524</v>
      </c>
      <c r="AC114" s="6"/>
      <c r="AH114" s="1" t="e">
        <f t="shared" si="16"/>
        <v>#REF!</v>
      </c>
      <c r="AI114" s="1" t="e">
        <f t="shared" si="17"/>
        <v>#REF!</v>
      </c>
      <c r="AJ114" s="1" t="e">
        <f t="shared" si="18"/>
        <v>#REF!</v>
      </c>
      <c r="AK114" s="1" t="e">
        <f t="shared" si="19"/>
        <v>#REF!</v>
      </c>
      <c r="AL114" s="1" t="s">
        <v>54</v>
      </c>
      <c r="AM114" s="1" t="s">
        <v>151</v>
      </c>
      <c r="AN114" s="11" t="e">
        <f t="shared" si="20"/>
        <v>#REF!</v>
      </c>
      <c r="AO114" s="1" t="str">
        <f>Table110[[#This Row],[Manufacturer''s Category]]</f>
        <v>Community</v>
      </c>
      <c r="AQ114" s="1" t="e">
        <f t="shared" si="21"/>
        <v>#REF!</v>
      </c>
    </row>
    <row r="115" spans="1:44" ht="42" customHeight="1" x14ac:dyDescent="0.3">
      <c r="A115" s="1" t="e">
        <f t="shared" si="11"/>
        <v>#REF!</v>
      </c>
      <c r="B115" s="5" t="e">
        <f t="shared" si="12"/>
        <v>#REF!</v>
      </c>
      <c r="C115" s="33" t="s">
        <v>3987</v>
      </c>
      <c r="D115" s="1" t="s">
        <v>867</v>
      </c>
      <c r="E115" s="1" t="s">
        <v>53</v>
      </c>
      <c r="F115" s="31">
        <v>3412</v>
      </c>
      <c r="G115" s="1" t="s">
        <v>866</v>
      </c>
      <c r="M115" s="1" t="s">
        <v>73</v>
      </c>
      <c r="N115" s="1" t="s">
        <v>1</v>
      </c>
      <c r="O115" s="23">
        <v>29.029888</v>
      </c>
      <c r="P115" s="1" t="e">
        <f t="shared" si="13"/>
        <v>#REF!</v>
      </c>
      <c r="R115" s="7" t="str">
        <f>Table110[[#This Row],[Short Description]]</f>
        <v>IP8-1122/99B</v>
      </c>
      <c r="S115" s="1" t="s">
        <v>868</v>
      </c>
      <c r="T115" s="1" t="s">
        <v>722</v>
      </c>
      <c r="U115" s="1" t="s">
        <v>57</v>
      </c>
      <c r="V115" s="1" t="e">
        <f t="shared" si="14"/>
        <v>#REF!</v>
      </c>
      <c r="W115" s="1" t="e">
        <f t="shared" si="15"/>
        <v>#REF!</v>
      </c>
      <c r="X115" s="1" t="s">
        <v>524</v>
      </c>
      <c r="AC115" s="6"/>
      <c r="AH115" s="1" t="e">
        <f t="shared" si="16"/>
        <v>#REF!</v>
      </c>
      <c r="AI115" s="1" t="e">
        <f t="shared" si="17"/>
        <v>#REF!</v>
      </c>
      <c r="AJ115" s="1" t="e">
        <f t="shared" si="18"/>
        <v>#REF!</v>
      </c>
      <c r="AK115" s="1" t="e">
        <f t="shared" si="19"/>
        <v>#REF!</v>
      </c>
      <c r="AL115" s="1" t="s">
        <v>54</v>
      </c>
      <c r="AM115" s="1" t="s">
        <v>151</v>
      </c>
      <c r="AN115" s="11" t="e">
        <f t="shared" si="20"/>
        <v>#REF!</v>
      </c>
      <c r="AO115" s="1" t="str">
        <f>Table110[[#This Row],[Manufacturer''s Category]]</f>
        <v>Community</v>
      </c>
      <c r="AQ115" s="1" t="e">
        <f t="shared" si="21"/>
        <v>#REF!</v>
      </c>
    </row>
    <row r="116" spans="1:44" ht="42" customHeight="1" x14ac:dyDescent="0.3">
      <c r="A116" s="1" t="e">
        <f t="shared" si="11"/>
        <v>#REF!</v>
      </c>
      <c r="B116" s="5" t="e">
        <f t="shared" si="12"/>
        <v>#REF!</v>
      </c>
      <c r="C116" s="33" t="s">
        <v>3988</v>
      </c>
      <c r="D116" s="1" t="s">
        <v>870</v>
      </c>
      <c r="E116" s="1" t="s">
        <v>53</v>
      </c>
      <c r="F116" s="31">
        <v>3412</v>
      </c>
      <c r="G116" s="1" t="s">
        <v>869</v>
      </c>
      <c r="M116" s="1" t="s">
        <v>73</v>
      </c>
      <c r="N116" s="1" t="s">
        <v>1</v>
      </c>
      <c r="O116" s="23">
        <v>29.029888</v>
      </c>
      <c r="P116" s="1" t="e">
        <f t="shared" si="13"/>
        <v>#REF!</v>
      </c>
      <c r="R116" s="7" t="str">
        <f>Table110[[#This Row],[Short Description]]</f>
        <v>IP8-1122/99W</v>
      </c>
      <c r="S116" s="1" t="s">
        <v>871</v>
      </c>
      <c r="T116" s="1" t="s">
        <v>722</v>
      </c>
      <c r="U116" s="1" t="s">
        <v>57</v>
      </c>
      <c r="V116" s="1" t="e">
        <f t="shared" si="14"/>
        <v>#REF!</v>
      </c>
      <c r="W116" s="1" t="e">
        <f t="shared" si="15"/>
        <v>#REF!</v>
      </c>
      <c r="X116" s="1" t="s">
        <v>524</v>
      </c>
      <c r="AC116" s="6"/>
      <c r="AH116" s="1" t="e">
        <f t="shared" si="16"/>
        <v>#REF!</v>
      </c>
      <c r="AI116" s="1" t="e">
        <f t="shared" si="17"/>
        <v>#REF!</v>
      </c>
      <c r="AJ116" s="1" t="e">
        <f t="shared" si="18"/>
        <v>#REF!</v>
      </c>
      <c r="AK116" s="1" t="e">
        <f t="shared" si="19"/>
        <v>#REF!</v>
      </c>
      <c r="AL116" s="1" t="s">
        <v>54</v>
      </c>
      <c r="AM116" s="1" t="s">
        <v>151</v>
      </c>
      <c r="AN116" s="11" t="e">
        <f t="shared" si="20"/>
        <v>#REF!</v>
      </c>
      <c r="AO116" s="1" t="str">
        <f>Table110[[#This Row],[Manufacturer''s Category]]</f>
        <v>Community</v>
      </c>
      <c r="AQ116" s="1" t="e">
        <f t="shared" si="21"/>
        <v>#REF!</v>
      </c>
    </row>
    <row r="117" spans="1:44" ht="42" customHeight="1" x14ac:dyDescent="0.3">
      <c r="A117" s="1" t="e">
        <f t="shared" si="11"/>
        <v>#REF!</v>
      </c>
      <c r="B117" s="5" t="e">
        <f t="shared" si="12"/>
        <v>#REF!</v>
      </c>
      <c r="C117" s="33" t="s">
        <v>3989</v>
      </c>
      <c r="D117" s="1" t="s">
        <v>873</v>
      </c>
      <c r="E117" s="1" t="s">
        <v>53</v>
      </c>
      <c r="F117" s="31" t="s">
        <v>758</v>
      </c>
      <c r="G117" s="1" t="s">
        <v>872</v>
      </c>
      <c r="M117" s="1" t="s">
        <v>73</v>
      </c>
      <c r="N117" s="1" t="s">
        <v>1</v>
      </c>
      <c r="O117" s="23"/>
      <c r="P117" s="1" t="e">
        <f t="shared" si="13"/>
        <v>#REF!</v>
      </c>
      <c r="R117" s="7" t="str">
        <f>Table110[[#This Row],[Short Description]]</f>
        <v>IP8-1122/xx-CTO</v>
      </c>
      <c r="S117" s="1" t="s">
        <v>874</v>
      </c>
      <c r="T117" s="1" t="s">
        <v>722</v>
      </c>
      <c r="U117" s="1" t="s">
        <v>57</v>
      </c>
      <c r="V117" s="1" t="e">
        <f t="shared" si="14"/>
        <v>#REF!</v>
      </c>
      <c r="W117" s="1" t="e">
        <f t="shared" si="15"/>
        <v>#REF!</v>
      </c>
      <c r="X117" s="1" t="s">
        <v>524</v>
      </c>
      <c r="AC117" s="6"/>
      <c r="AH117" s="1" t="e">
        <f t="shared" si="16"/>
        <v>#REF!</v>
      </c>
      <c r="AI117" s="1" t="e">
        <f t="shared" si="17"/>
        <v>#REF!</v>
      </c>
      <c r="AJ117" s="1" t="e">
        <f t="shared" si="18"/>
        <v>#REF!</v>
      </c>
      <c r="AK117" s="1" t="e">
        <f t="shared" si="19"/>
        <v>#REF!</v>
      </c>
      <c r="AL117" s="1" t="s">
        <v>54</v>
      </c>
      <c r="AM117" s="1" t="s">
        <v>151</v>
      </c>
      <c r="AN117" s="11" t="e">
        <f t="shared" si="20"/>
        <v>#REF!</v>
      </c>
      <c r="AO117" s="1" t="str">
        <f>Table110[[#This Row],[Manufacturer''s Category]]</f>
        <v>Community</v>
      </c>
      <c r="AQ117" s="1" t="e">
        <f t="shared" si="21"/>
        <v>#REF!</v>
      </c>
      <c r="AR117" s="1" t="s">
        <v>760</v>
      </c>
    </row>
    <row r="118" spans="1:44" ht="42" customHeight="1" x14ac:dyDescent="0.3">
      <c r="A118" s="1" t="e">
        <f t="shared" si="11"/>
        <v>#REF!</v>
      </c>
      <c r="B118" s="5" t="e">
        <f t="shared" si="12"/>
        <v>#REF!</v>
      </c>
      <c r="C118" s="33" t="s">
        <v>3990</v>
      </c>
      <c r="D118" s="1" t="s">
        <v>876</v>
      </c>
      <c r="E118" s="1" t="s">
        <v>53</v>
      </c>
      <c r="F118" s="31">
        <v>4600</v>
      </c>
      <c r="G118" s="1" t="s">
        <v>875</v>
      </c>
      <c r="M118" s="1" t="s">
        <v>73</v>
      </c>
      <c r="N118" s="1" t="s">
        <v>1</v>
      </c>
      <c r="O118" s="23">
        <v>29.029888</v>
      </c>
      <c r="P118" s="1" t="e">
        <f t="shared" si="13"/>
        <v>#REF!</v>
      </c>
      <c r="R118" s="7" t="str">
        <f>Table110[[#This Row],[Short Description]]</f>
        <v>IP8-1122WR26</v>
      </c>
      <c r="S118" s="1" t="s">
        <v>877</v>
      </c>
      <c r="T118" s="1" t="s">
        <v>722</v>
      </c>
      <c r="U118" s="1" t="s">
        <v>57</v>
      </c>
      <c r="V118" s="1" t="e">
        <f t="shared" si="14"/>
        <v>#REF!</v>
      </c>
      <c r="W118" s="1" t="e">
        <f t="shared" si="15"/>
        <v>#REF!</v>
      </c>
      <c r="X118" s="1" t="s">
        <v>524</v>
      </c>
      <c r="AC118" s="6"/>
      <c r="AH118" s="1" t="e">
        <f t="shared" si="16"/>
        <v>#REF!</v>
      </c>
      <c r="AI118" s="1" t="e">
        <f t="shared" si="17"/>
        <v>#REF!</v>
      </c>
      <c r="AJ118" s="1" t="e">
        <f t="shared" si="18"/>
        <v>#REF!</v>
      </c>
      <c r="AK118" s="1" t="e">
        <f t="shared" si="19"/>
        <v>#REF!</v>
      </c>
      <c r="AL118" s="1" t="s">
        <v>54</v>
      </c>
      <c r="AM118" s="1" t="s">
        <v>151</v>
      </c>
      <c r="AN118" s="11" t="e">
        <f t="shared" si="20"/>
        <v>#REF!</v>
      </c>
      <c r="AO118" s="1" t="str">
        <f>Table110[[#This Row],[Manufacturer''s Category]]</f>
        <v>Community</v>
      </c>
      <c r="AQ118" s="1" t="e">
        <f t="shared" si="21"/>
        <v>#REF!</v>
      </c>
    </row>
    <row r="119" spans="1:44" ht="42" customHeight="1" x14ac:dyDescent="0.3">
      <c r="A119" s="1" t="e">
        <f t="shared" si="11"/>
        <v>#REF!</v>
      </c>
      <c r="B119" s="5" t="e">
        <f t="shared" si="12"/>
        <v>#REF!</v>
      </c>
      <c r="C119" s="33" t="s">
        <v>3991</v>
      </c>
      <c r="D119" s="1" t="s">
        <v>879</v>
      </c>
      <c r="E119" s="1" t="s">
        <v>53</v>
      </c>
      <c r="F119" s="31">
        <v>4600</v>
      </c>
      <c r="G119" s="1" t="s">
        <v>878</v>
      </c>
      <c r="M119" s="1" t="s">
        <v>73</v>
      </c>
      <c r="N119" s="1" t="s">
        <v>1</v>
      </c>
      <c r="O119" s="23">
        <v>29.029888</v>
      </c>
      <c r="P119" s="1" t="e">
        <f t="shared" si="13"/>
        <v>#REF!</v>
      </c>
      <c r="R119" s="7" t="str">
        <f>Table110[[#This Row],[Short Description]]</f>
        <v>IP8-1122WR64</v>
      </c>
      <c r="S119" s="1" t="s">
        <v>880</v>
      </c>
      <c r="T119" s="1" t="s">
        <v>722</v>
      </c>
      <c r="U119" s="1" t="s">
        <v>57</v>
      </c>
      <c r="V119" s="1" t="e">
        <f t="shared" si="14"/>
        <v>#REF!</v>
      </c>
      <c r="W119" s="1" t="e">
        <f t="shared" si="15"/>
        <v>#REF!</v>
      </c>
      <c r="X119" s="1" t="s">
        <v>524</v>
      </c>
      <c r="AC119" s="6"/>
      <c r="AH119" s="1" t="e">
        <f t="shared" si="16"/>
        <v>#REF!</v>
      </c>
      <c r="AI119" s="1" t="e">
        <f t="shared" si="17"/>
        <v>#REF!</v>
      </c>
      <c r="AJ119" s="1" t="e">
        <f t="shared" si="18"/>
        <v>#REF!</v>
      </c>
      <c r="AK119" s="1" t="e">
        <f t="shared" si="19"/>
        <v>#REF!</v>
      </c>
      <c r="AL119" s="1" t="s">
        <v>54</v>
      </c>
      <c r="AM119" s="1" t="s">
        <v>151</v>
      </c>
      <c r="AN119" s="11" t="e">
        <f t="shared" si="20"/>
        <v>#REF!</v>
      </c>
      <c r="AO119" s="1" t="str">
        <f>Table110[[#This Row],[Manufacturer''s Category]]</f>
        <v>Community</v>
      </c>
      <c r="AQ119" s="1" t="e">
        <f t="shared" si="21"/>
        <v>#REF!</v>
      </c>
    </row>
    <row r="120" spans="1:44" ht="42" customHeight="1" x14ac:dyDescent="0.3">
      <c r="A120" s="1" t="e">
        <f t="shared" si="11"/>
        <v>#REF!</v>
      </c>
      <c r="B120" s="5" t="e">
        <f t="shared" si="12"/>
        <v>#REF!</v>
      </c>
      <c r="C120" s="33" t="s">
        <v>3992</v>
      </c>
      <c r="D120" s="1" t="s">
        <v>882</v>
      </c>
      <c r="E120" s="1" t="s">
        <v>53</v>
      </c>
      <c r="F120" s="31">
        <v>4600</v>
      </c>
      <c r="G120" s="1" t="s">
        <v>881</v>
      </c>
      <c r="M120" s="1" t="s">
        <v>73</v>
      </c>
      <c r="N120" s="1" t="s">
        <v>1</v>
      </c>
      <c r="O120" s="23">
        <v>29.029888</v>
      </c>
      <c r="P120" s="1" t="e">
        <f t="shared" si="13"/>
        <v>#REF!</v>
      </c>
      <c r="R120" s="7" t="str">
        <f>Table110[[#This Row],[Short Description]]</f>
        <v>IP8-1122WR66</v>
      </c>
      <c r="S120" s="1" t="s">
        <v>883</v>
      </c>
      <c r="T120" s="1" t="s">
        <v>722</v>
      </c>
      <c r="U120" s="1" t="s">
        <v>57</v>
      </c>
      <c r="V120" s="1" t="e">
        <f t="shared" si="14"/>
        <v>#REF!</v>
      </c>
      <c r="W120" s="1" t="e">
        <f t="shared" si="15"/>
        <v>#REF!</v>
      </c>
      <c r="X120" s="1" t="s">
        <v>524</v>
      </c>
      <c r="AC120" s="6"/>
      <c r="AH120" s="1" t="e">
        <f t="shared" si="16"/>
        <v>#REF!</v>
      </c>
      <c r="AI120" s="1" t="e">
        <f t="shared" si="17"/>
        <v>#REF!</v>
      </c>
      <c r="AJ120" s="1" t="e">
        <f t="shared" si="18"/>
        <v>#REF!</v>
      </c>
      <c r="AK120" s="1" t="e">
        <f t="shared" si="19"/>
        <v>#REF!</v>
      </c>
      <c r="AL120" s="1" t="s">
        <v>54</v>
      </c>
      <c r="AM120" s="1" t="s">
        <v>151</v>
      </c>
      <c r="AN120" s="11" t="e">
        <f t="shared" si="20"/>
        <v>#REF!</v>
      </c>
      <c r="AO120" s="1" t="str">
        <f>Table110[[#This Row],[Manufacturer''s Category]]</f>
        <v>Community</v>
      </c>
      <c r="AQ120" s="1" t="e">
        <f t="shared" si="21"/>
        <v>#REF!</v>
      </c>
    </row>
    <row r="121" spans="1:44" ht="42" customHeight="1" x14ac:dyDescent="0.3">
      <c r="A121" s="1" t="e">
        <f t="shared" si="11"/>
        <v>#REF!</v>
      </c>
      <c r="B121" s="5" t="e">
        <f t="shared" si="12"/>
        <v>#REF!</v>
      </c>
      <c r="C121" s="33" t="s">
        <v>3993</v>
      </c>
      <c r="D121" s="1" t="s">
        <v>885</v>
      </c>
      <c r="E121" s="1" t="s">
        <v>53</v>
      </c>
      <c r="F121" s="31">
        <v>4600</v>
      </c>
      <c r="G121" s="1" t="s">
        <v>884</v>
      </c>
      <c r="M121" s="1" t="s">
        <v>73</v>
      </c>
      <c r="N121" s="1" t="s">
        <v>1</v>
      </c>
      <c r="O121" s="23">
        <v>29.029888</v>
      </c>
      <c r="P121" s="1" t="e">
        <f t="shared" si="13"/>
        <v>#REF!</v>
      </c>
      <c r="R121" s="7" t="str">
        <f>Table110[[#This Row],[Short Description]]</f>
        <v>IP8-1122WR94</v>
      </c>
      <c r="S121" s="1" t="s">
        <v>886</v>
      </c>
      <c r="T121" s="1" t="s">
        <v>722</v>
      </c>
      <c r="U121" s="1" t="s">
        <v>57</v>
      </c>
      <c r="V121" s="1" t="e">
        <f t="shared" si="14"/>
        <v>#REF!</v>
      </c>
      <c r="W121" s="1" t="e">
        <f t="shared" si="15"/>
        <v>#REF!</v>
      </c>
      <c r="X121" s="1" t="s">
        <v>524</v>
      </c>
      <c r="AC121" s="6"/>
      <c r="AH121" s="1" t="e">
        <f t="shared" si="16"/>
        <v>#REF!</v>
      </c>
      <c r="AI121" s="1" t="e">
        <f t="shared" si="17"/>
        <v>#REF!</v>
      </c>
      <c r="AJ121" s="1" t="e">
        <f t="shared" si="18"/>
        <v>#REF!</v>
      </c>
      <c r="AK121" s="1" t="e">
        <f t="shared" si="19"/>
        <v>#REF!</v>
      </c>
      <c r="AL121" s="1" t="s">
        <v>54</v>
      </c>
      <c r="AM121" s="1" t="s">
        <v>151</v>
      </c>
      <c r="AN121" s="11" t="e">
        <f t="shared" si="20"/>
        <v>#REF!</v>
      </c>
      <c r="AO121" s="1" t="str">
        <f>Table110[[#This Row],[Manufacturer''s Category]]</f>
        <v>Community</v>
      </c>
      <c r="AQ121" s="1" t="e">
        <f t="shared" si="21"/>
        <v>#REF!</v>
      </c>
    </row>
    <row r="122" spans="1:44" ht="42" customHeight="1" x14ac:dyDescent="0.3">
      <c r="A122" s="1" t="e">
        <f t="shared" si="11"/>
        <v>#REF!</v>
      </c>
      <c r="B122" s="5" t="e">
        <f t="shared" si="12"/>
        <v>#REF!</v>
      </c>
      <c r="C122" s="33" t="s">
        <v>3994</v>
      </c>
      <c r="D122" s="1" t="s">
        <v>888</v>
      </c>
      <c r="E122" s="1" t="s">
        <v>53</v>
      </c>
      <c r="F122" s="31">
        <v>4600</v>
      </c>
      <c r="G122" s="1" t="s">
        <v>887</v>
      </c>
      <c r="M122" s="1" t="s">
        <v>73</v>
      </c>
      <c r="N122" s="1" t="s">
        <v>1</v>
      </c>
      <c r="O122" s="23">
        <v>29.029888</v>
      </c>
      <c r="P122" s="1" t="e">
        <f t="shared" si="13"/>
        <v>#REF!</v>
      </c>
      <c r="R122" s="7" t="str">
        <f>Table110[[#This Row],[Short Description]]</f>
        <v>IP8-1122WR96</v>
      </c>
      <c r="S122" s="1" t="s">
        <v>889</v>
      </c>
      <c r="T122" s="1" t="s">
        <v>722</v>
      </c>
      <c r="U122" s="1" t="s">
        <v>57</v>
      </c>
      <c r="V122" s="1" t="e">
        <f t="shared" si="14"/>
        <v>#REF!</v>
      </c>
      <c r="W122" s="1" t="e">
        <f t="shared" si="15"/>
        <v>#REF!</v>
      </c>
      <c r="X122" s="1" t="s">
        <v>524</v>
      </c>
      <c r="AC122" s="6"/>
      <c r="AH122" s="1" t="e">
        <f t="shared" si="16"/>
        <v>#REF!</v>
      </c>
      <c r="AI122" s="1" t="e">
        <f t="shared" si="17"/>
        <v>#REF!</v>
      </c>
      <c r="AJ122" s="1" t="e">
        <f t="shared" si="18"/>
        <v>#REF!</v>
      </c>
      <c r="AK122" s="1" t="e">
        <f t="shared" si="19"/>
        <v>#REF!</v>
      </c>
      <c r="AL122" s="1" t="s">
        <v>54</v>
      </c>
      <c r="AM122" s="1" t="s">
        <v>151</v>
      </c>
      <c r="AN122" s="11" t="e">
        <f t="shared" si="20"/>
        <v>#REF!</v>
      </c>
      <c r="AO122" s="1" t="str">
        <f>Table110[[#This Row],[Manufacturer''s Category]]</f>
        <v>Community</v>
      </c>
      <c r="AQ122" s="1" t="e">
        <f t="shared" si="21"/>
        <v>#REF!</v>
      </c>
    </row>
    <row r="123" spans="1:44" ht="42" customHeight="1" x14ac:dyDescent="0.3">
      <c r="A123" s="1" t="e">
        <f t="shared" si="11"/>
        <v>#REF!</v>
      </c>
      <c r="B123" s="5" t="e">
        <f t="shared" si="12"/>
        <v>#REF!</v>
      </c>
      <c r="C123" s="33" t="s">
        <v>3995</v>
      </c>
      <c r="D123" s="1" t="s">
        <v>891</v>
      </c>
      <c r="E123" s="1" t="s">
        <v>53</v>
      </c>
      <c r="F123" s="31">
        <v>4600</v>
      </c>
      <c r="G123" s="1" t="s">
        <v>890</v>
      </c>
      <c r="M123" s="1" t="s">
        <v>73</v>
      </c>
      <c r="N123" s="1" t="s">
        <v>1</v>
      </c>
      <c r="O123" s="23">
        <v>29.029888</v>
      </c>
      <c r="P123" s="1" t="e">
        <f t="shared" si="13"/>
        <v>#REF!</v>
      </c>
      <c r="R123" s="7" t="str">
        <f>Table110[[#This Row],[Short Description]]</f>
        <v>IP8-1122WR99</v>
      </c>
      <c r="S123" s="1" t="s">
        <v>892</v>
      </c>
      <c r="T123" s="1" t="s">
        <v>722</v>
      </c>
      <c r="U123" s="1" t="s">
        <v>57</v>
      </c>
      <c r="V123" s="1" t="e">
        <f t="shared" si="14"/>
        <v>#REF!</v>
      </c>
      <c r="W123" s="1" t="e">
        <f t="shared" si="15"/>
        <v>#REF!</v>
      </c>
      <c r="X123" s="1" t="s">
        <v>524</v>
      </c>
      <c r="AC123" s="6"/>
      <c r="AH123" s="1" t="e">
        <f t="shared" si="16"/>
        <v>#REF!</v>
      </c>
      <c r="AI123" s="1" t="e">
        <f t="shared" si="17"/>
        <v>#REF!</v>
      </c>
      <c r="AJ123" s="1" t="e">
        <f t="shared" si="18"/>
        <v>#REF!</v>
      </c>
      <c r="AK123" s="1" t="e">
        <f t="shared" si="19"/>
        <v>#REF!</v>
      </c>
      <c r="AL123" s="1" t="s">
        <v>54</v>
      </c>
      <c r="AM123" s="1" t="s">
        <v>151</v>
      </c>
      <c r="AN123" s="11" t="e">
        <f t="shared" si="20"/>
        <v>#REF!</v>
      </c>
      <c r="AO123" s="1" t="str">
        <f>Table110[[#This Row],[Manufacturer''s Category]]</f>
        <v>Community</v>
      </c>
      <c r="AQ123" s="1" t="e">
        <f t="shared" si="21"/>
        <v>#REF!</v>
      </c>
    </row>
    <row r="124" spans="1:44" ht="42" customHeight="1" x14ac:dyDescent="0.3">
      <c r="A124" s="1" t="e">
        <f t="shared" si="11"/>
        <v>#REF!</v>
      </c>
      <c r="B124" s="5" t="e">
        <f t="shared" si="12"/>
        <v>#REF!</v>
      </c>
      <c r="C124" s="33" t="s">
        <v>3996</v>
      </c>
      <c r="D124" s="1" t="s">
        <v>894</v>
      </c>
      <c r="E124" s="1" t="s">
        <v>53</v>
      </c>
      <c r="F124" s="31">
        <v>3632</v>
      </c>
      <c r="G124" s="1" t="s">
        <v>893</v>
      </c>
      <c r="M124" s="1" t="s">
        <v>73</v>
      </c>
      <c r="N124" s="1" t="s">
        <v>1</v>
      </c>
      <c r="O124" s="23">
        <v>36.740952</v>
      </c>
      <c r="P124" s="1" t="e">
        <f t="shared" si="13"/>
        <v>#REF!</v>
      </c>
      <c r="R124" s="7" t="str">
        <f>Table110[[#This Row],[Short Description]]</f>
        <v>IP8-1152/26B</v>
      </c>
      <c r="S124" s="1" t="s">
        <v>895</v>
      </c>
      <c r="T124" s="1" t="s">
        <v>722</v>
      </c>
      <c r="U124" s="1" t="s">
        <v>57</v>
      </c>
      <c r="V124" s="1" t="e">
        <f t="shared" si="14"/>
        <v>#REF!</v>
      </c>
      <c r="W124" s="1" t="e">
        <f t="shared" si="15"/>
        <v>#REF!</v>
      </c>
      <c r="X124" s="1" t="s">
        <v>524</v>
      </c>
      <c r="AC124" s="6"/>
      <c r="AH124" s="1" t="e">
        <f t="shared" si="16"/>
        <v>#REF!</v>
      </c>
      <c r="AI124" s="1" t="e">
        <f t="shared" si="17"/>
        <v>#REF!</v>
      </c>
      <c r="AJ124" s="1" t="e">
        <f t="shared" si="18"/>
        <v>#REF!</v>
      </c>
      <c r="AK124" s="1" t="e">
        <f t="shared" si="19"/>
        <v>#REF!</v>
      </c>
      <c r="AL124" s="1" t="s">
        <v>54</v>
      </c>
      <c r="AM124" s="1" t="s">
        <v>151</v>
      </c>
      <c r="AN124" s="11" t="e">
        <f t="shared" si="20"/>
        <v>#REF!</v>
      </c>
      <c r="AO124" s="1" t="str">
        <f>Table110[[#This Row],[Manufacturer''s Category]]</f>
        <v>Community</v>
      </c>
      <c r="AQ124" s="1" t="e">
        <f t="shared" si="21"/>
        <v>#REF!</v>
      </c>
    </row>
    <row r="125" spans="1:44" ht="42" customHeight="1" x14ac:dyDescent="0.3">
      <c r="A125" s="1" t="e">
        <f t="shared" si="11"/>
        <v>#REF!</v>
      </c>
      <c r="B125" s="5" t="e">
        <f t="shared" si="12"/>
        <v>#REF!</v>
      </c>
      <c r="C125" s="33" t="s">
        <v>3997</v>
      </c>
      <c r="D125" s="1" t="s">
        <v>897</v>
      </c>
      <c r="E125" s="1" t="s">
        <v>53</v>
      </c>
      <c r="F125" s="31">
        <v>3632</v>
      </c>
      <c r="G125" s="1" t="s">
        <v>896</v>
      </c>
      <c r="M125" s="1" t="s">
        <v>73</v>
      </c>
      <c r="N125" s="1" t="s">
        <v>1</v>
      </c>
      <c r="O125" s="23">
        <v>36.740952</v>
      </c>
      <c r="P125" s="1" t="e">
        <f t="shared" si="13"/>
        <v>#REF!</v>
      </c>
      <c r="R125" s="7" t="str">
        <f>Table110[[#This Row],[Short Description]]</f>
        <v>IP8-1152/26W</v>
      </c>
      <c r="S125" s="1" t="s">
        <v>898</v>
      </c>
      <c r="T125" s="1" t="s">
        <v>722</v>
      </c>
      <c r="U125" s="1" t="s">
        <v>57</v>
      </c>
      <c r="V125" s="1" t="e">
        <f t="shared" si="14"/>
        <v>#REF!</v>
      </c>
      <c r="W125" s="1" t="e">
        <f t="shared" si="15"/>
        <v>#REF!</v>
      </c>
      <c r="X125" s="1" t="s">
        <v>524</v>
      </c>
      <c r="AC125" s="6"/>
      <c r="AH125" s="1" t="e">
        <f t="shared" si="16"/>
        <v>#REF!</v>
      </c>
      <c r="AI125" s="1" t="e">
        <f t="shared" si="17"/>
        <v>#REF!</v>
      </c>
      <c r="AJ125" s="1" t="e">
        <f t="shared" si="18"/>
        <v>#REF!</v>
      </c>
      <c r="AK125" s="1" t="e">
        <f t="shared" si="19"/>
        <v>#REF!</v>
      </c>
      <c r="AL125" s="1" t="s">
        <v>54</v>
      </c>
      <c r="AM125" s="1" t="s">
        <v>151</v>
      </c>
      <c r="AN125" s="11" t="e">
        <f t="shared" si="20"/>
        <v>#REF!</v>
      </c>
      <c r="AO125" s="1" t="str">
        <f>Table110[[#This Row],[Manufacturer''s Category]]</f>
        <v>Community</v>
      </c>
      <c r="AQ125" s="1" t="e">
        <f t="shared" si="21"/>
        <v>#REF!</v>
      </c>
    </row>
    <row r="126" spans="1:44" ht="42" customHeight="1" x14ac:dyDescent="0.3">
      <c r="A126" s="1" t="e">
        <f t="shared" si="11"/>
        <v>#REF!</v>
      </c>
      <c r="B126" s="5" t="e">
        <f t="shared" si="12"/>
        <v>#REF!</v>
      </c>
      <c r="C126" s="33" t="s">
        <v>3998</v>
      </c>
      <c r="D126" s="1" t="s">
        <v>900</v>
      </c>
      <c r="E126" s="1" t="s">
        <v>53</v>
      </c>
      <c r="F126" s="31">
        <v>3632</v>
      </c>
      <c r="G126" s="1" t="s">
        <v>899</v>
      </c>
      <c r="M126" s="1" t="s">
        <v>73</v>
      </c>
      <c r="N126" s="1" t="s">
        <v>1</v>
      </c>
      <c r="O126" s="23">
        <v>36.740952</v>
      </c>
      <c r="P126" s="1" t="e">
        <f t="shared" si="13"/>
        <v>#REF!</v>
      </c>
      <c r="R126" s="7" t="str">
        <f>Table110[[#This Row],[Short Description]]</f>
        <v>IP8-1152/64B</v>
      </c>
      <c r="S126" s="1" t="s">
        <v>901</v>
      </c>
      <c r="T126" s="1" t="s">
        <v>722</v>
      </c>
      <c r="U126" s="1" t="s">
        <v>57</v>
      </c>
      <c r="V126" s="1" t="e">
        <f t="shared" si="14"/>
        <v>#REF!</v>
      </c>
      <c r="W126" s="1" t="e">
        <f t="shared" si="15"/>
        <v>#REF!</v>
      </c>
      <c r="X126" s="1" t="s">
        <v>524</v>
      </c>
      <c r="AC126" s="6"/>
      <c r="AH126" s="1" t="e">
        <f t="shared" si="16"/>
        <v>#REF!</v>
      </c>
      <c r="AI126" s="1" t="e">
        <f t="shared" si="17"/>
        <v>#REF!</v>
      </c>
      <c r="AJ126" s="1" t="e">
        <f t="shared" si="18"/>
        <v>#REF!</v>
      </c>
      <c r="AK126" s="1" t="e">
        <f t="shared" si="19"/>
        <v>#REF!</v>
      </c>
      <c r="AL126" s="1" t="s">
        <v>54</v>
      </c>
      <c r="AM126" s="1" t="s">
        <v>151</v>
      </c>
      <c r="AN126" s="11" t="e">
        <f t="shared" si="20"/>
        <v>#REF!</v>
      </c>
      <c r="AO126" s="1" t="str">
        <f>Table110[[#This Row],[Manufacturer''s Category]]</f>
        <v>Community</v>
      </c>
      <c r="AQ126" s="1" t="e">
        <f t="shared" si="21"/>
        <v>#REF!</v>
      </c>
    </row>
    <row r="127" spans="1:44" ht="42" customHeight="1" x14ac:dyDescent="0.3">
      <c r="A127" s="1" t="e">
        <f t="shared" si="11"/>
        <v>#REF!</v>
      </c>
      <c r="B127" s="5" t="e">
        <f t="shared" si="12"/>
        <v>#REF!</v>
      </c>
      <c r="C127" s="33" t="s">
        <v>3999</v>
      </c>
      <c r="D127" s="1" t="s">
        <v>903</v>
      </c>
      <c r="E127" s="1" t="s">
        <v>53</v>
      </c>
      <c r="F127" s="31">
        <v>3632</v>
      </c>
      <c r="G127" s="1" t="s">
        <v>902</v>
      </c>
      <c r="M127" s="1" t="s">
        <v>73</v>
      </c>
      <c r="N127" s="1" t="s">
        <v>1</v>
      </c>
      <c r="O127" s="23">
        <v>36.740952</v>
      </c>
      <c r="P127" s="1" t="e">
        <f t="shared" si="13"/>
        <v>#REF!</v>
      </c>
      <c r="R127" s="7" t="str">
        <f>Table110[[#This Row],[Short Description]]</f>
        <v>IP8-1152/64W</v>
      </c>
      <c r="S127" s="1" t="s">
        <v>904</v>
      </c>
      <c r="T127" s="1" t="s">
        <v>722</v>
      </c>
      <c r="U127" s="1" t="s">
        <v>57</v>
      </c>
      <c r="V127" s="1" t="e">
        <f t="shared" si="14"/>
        <v>#REF!</v>
      </c>
      <c r="W127" s="1" t="e">
        <f t="shared" si="15"/>
        <v>#REF!</v>
      </c>
      <c r="X127" s="1" t="s">
        <v>524</v>
      </c>
      <c r="AC127" s="6"/>
      <c r="AH127" s="1" t="e">
        <f t="shared" si="16"/>
        <v>#REF!</v>
      </c>
      <c r="AI127" s="1" t="e">
        <f t="shared" si="17"/>
        <v>#REF!</v>
      </c>
      <c r="AJ127" s="1" t="e">
        <f t="shared" si="18"/>
        <v>#REF!</v>
      </c>
      <c r="AK127" s="1" t="e">
        <f t="shared" si="19"/>
        <v>#REF!</v>
      </c>
      <c r="AL127" s="1" t="s">
        <v>54</v>
      </c>
      <c r="AM127" s="1" t="s">
        <v>151</v>
      </c>
      <c r="AN127" s="11" t="e">
        <f t="shared" si="20"/>
        <v>#REF!</v>
      </c>
      <c r="AO127" s="1" t="str">
        <f>Table110[[#This Row],[Manufacturer''s Category]]</f>
        <v>Community</v>
      </c>
      <c r="AQ127" s="1" t="e">
        <f t="shared" si="21"/>
        <v>#REF!</v>
      </c>
    </row>
    <row r="128" spans="1:44" ht="42" customHeight="1" x14ac:dyDescent="0.3">
      <c r="A128" s="1" t="e">
        <f t="shared" si="11"/>
        <v>#REF!</v>
      </c>
      <c r="B128" s="5" t="e">
        <f t="shared" si="12"/>
        <v>#REF!</v>
      </c>
      <c r="C128" s="33" t="s">
        <v>4000</v>
      </c>
      <c r="D128" s="1" t="s">
        <v>906</v>
      </c>
      <c r="E128" s="1" t="s">
        <v>53</v>
      </c>
      <c r="F128" s="31">
        <v>3632</v>
      </c>
      <c r="G128" s="1" t="s">
        <v>905</v>
      </c>
      <c r="M128" s="1" t="s">
        <v>73</v>
      </c>
      <c r="N128" s="1" t="s">
        <v>1</v>
      </c>
      <c r="O128" s="23">
        <v>36.740952</v>
      </c>
      <c r="P128" s="1" t="e">
        <f t="shared" si="13"/>
        <v>#REF!</v>
      </c>
      <c r="R128" s="7" t="str">
        <f>Table110[[#This Row],[Short Description]]</f>
        <v>IP8-1152/66B</v>
      </c>
      <c r="S128" s="1" t="s">
        <v>907</v>
      </c>
      <c r="T128" s="1" t="s">
        <v>722</v>
      </c>
      <c r="U128" s="1" t="s">
        <v>57</v>
      </c>
      <c r="V128" s="1" t="e">
        <f t="shared" si="14"/>
        <v>#REF!</v>
      </c>
      <c r="W128" s="1" t="e">
        <f t="shared" si="15"/>
        <v>#REF!</v>
      </c>
      <c r="X128" s="1" t="s">
        <v>524</v>
      </c>
      <c r="AC128" s="6"/>
      <c r="AH128" s="1" t="e">
        <f t="shared" si="16"/>
        <v>#REF!</v>
      </c>
      <c r="AI128" s="1" t="e">
        <f t="shared" si="17"/>
        <v>#REF!</v>
      </c>
      <c r="AJ128" s="1" t="e">
        <f t="shared" si="18"/>
        <v>#REF!</v>
      </c>
      <c r="AK128" s="1" t="e">
        <f t="shared" si="19"/>
        <v>#REF!</v>
      </c>
      <c r="AL128" s="1" t="s">
        <v>54</v>
      </c>
      <c r="AM128" s="1" t="s">
        <v>151</v>
      </c>
      <c r="AN128" s="11" t="e">
        <f t="shared" si="20"/>
        <v>#REF!</v>
      </c>
      <c r="AO128" s="1" t="str">
        <f>Table110[[#This Row],[Manufacturer''s Category]]</f>
        <v>Community</v>
      </c>
      <c r="AQ128" s="1" t="e">
        <f t="shared" si="21"/>
        <v>#REF!</v>
      </c>
    </row>
    <row r="129" spans="1:44" ht="42" customHeight="1" x14ac:dyDescent="0.3">
      <c r="A129" s="1" t="e">
        <f t="shared" si="11"/>
        <v>#REF!</v>
      </c>
      <c r="B129" s="5" t="e">
        <f t="shared" si="12"/>
        <v>#REF!</v>
      </c>
      <c r="C129" s="33" t="s">
        <v>4001</v>
      </c>
      <c r="D129" s="1" t="s">
        <v>909</v>
      </c>
      <c r="E129" s="1" t="s">
        <v>53</v>
      </c>
      <c r="F129" s="31">
        <v>3632</v>
      </c>
      <c r="G129" s="1" t="s">
        <v>908</v>
      </c>
      <c r="M129" s="1" t="s">
        <v>73</v>
      </c>
      <c r="N129" s="1" t="s">
        <v>1</v>
      </c>
      <c r="O129" s="23">
        <v>36.740952</v>
      </c>
      <c r="P129" s="1" t="e">
        <f t="shared" si="13"/>
        <v>#REF!</v>
      </c>
      <c r="R129" s="7" t="str">
        <f>Table110[[#This Row],[Short Description]]</f>
        <v>IP8-1152/66W</v>
      </c>
      <c r="S129" s="1" t="s">
        <v>910</v>
      </c>
      <c r="T129" s="1" t="s">
        <v>722</v>
      </c>
      <c r="U129" s="1" t="s">
        <v>57</v>
      </c>
      <c r="V129" s="1" t="e">
        <f t="shared" si="14"/>
        <v>#REF!</v>
      </c>
      <c r="W129" s="1" t="e">
        <f t="shared" si="15"/>
        <v>#REF!</v>
      </c>
      <c r="X129" s="1" t="s">
        <v>524</v>
      </c>
      <c r="AC129" s="6"/>
      <c r="AH129" s="1" t="e">
        <f t="shared" si="16"/>
        <v>#REF!</v>
      </c>
      <c r="AI129" s="1" t="e">
        <f t="shared" si="17"/>
        <v>#REF!</v>
      </c>
      <c r="AJ129" s="1" t="e">
        <f t="shared" si="18"/>
        <v>#REF!</v>
      </c>
      <c r="AK129" s="1" t="e">
        <f t="shared" si="19"/>
        <v>#REF!</v>
      </c>
      <c r="AL129" s="1" t="s">
        <v>54</v>
      </c>
      <c r="AM129" s="1" t="s">
        <v>151</v>
      </c>
      <c r="AN129" s="11" t="e">
        <f t="shared" si="20"/>
        <v>#REF!</v>
      </c>
      <c r="AO129" s="1" t="str">
        <f>Table110[[#This Row],[Manufacturer''s Category]]</f>
        <v>Community</v>
      </c>
      <c r="AQ129" s="1" t="e">
        <f t="shared" si="21"/>
        <v>#REF!</v>
      </c>
    </row>
    <row r="130" spans="1:44" ht="42" customHeight="1" x14ac:dyDescent="0.3">
      <c r="A130" s="1" t="e">
        <f t="shared" ref="A130:A193" si="22">Company</f>
        <v>#REF!</v>
      </c>
      <c r="B130" s="5" t="e">
        <f t="shared" ref="B130:B193" si="23">Effectivity_Date</f>
        <v>#REF!</v>
      </c>
      <c r="C130" s="33" t="s">
        <v>4002</v>
      </c>
      <c r="D130" s="1" t="s">
        <v>912</v>
      </c>
      <c r="E130" s="1" t="s">
        <v>53</v>
      </c>
      <c r="F130" s="31">
        <v>3632</v>
      </c>
      <c r="G130" s="1" t="s">
        <v>911</v>
      </c>
      <c r="M130" s="1" t="s">
        <v>73</v>
      </c>
      <c r="N130" s="1" t="s">
        <v>1</v>
      </c>
      <c r="O130" s="23">
        <v>36.740952</v>
      </c>
      <c r="P130" s="1" t="e">
        <f t="shared" ref="P130:P193" si="24">WeightUOM</f>
        <v>#REF!</v>
      </c>
      <c r="R130" s="7" t="str">
        <f>Table110[[#This Row],[Short Description]]</f>
        <v>IP8-1152/94B</v>
      </c>
      <c r="S130" s="1" t="s">
        <v>913</v>
      </c>
      <c r="T130" s="1" t="s">
        <v>722</v>
      </c>
      <c r="U130" s="1" t="s">
        <v>57</v>
      </c>
      <c r="V130" s="1" t="e">
        <f t="shared" ref="V130:V193" si="25">NotForSale</f>
        <v>#REF!</v>
      </c>
      <c r="W130" s="1" t="e">
        <f t="shared" ref="W130:W193" si="26">ItemStatus</f>
        <v>#REF!</v>
      </c>
      <c r="X130" s="1" t="s">
        <v>524</v>
      </c>
      <c r="AC130" s="6"/>
      <c r="AH130" s="1" t="e">
        <f t="shared" ref="AH130:AH193" si="27">FOB</f>
        <v>#REF!</v>
      </c>
      <c r="AI130" s="1" t="e">
        <f t="shared" ref="AI130:AI193" si="28">Freight</f>
        <v>#REF!</v>
      </c>
      <c r="AJ130" s="1" t="e">
        <f t="shared" ref="AJ130:AJ193" si="29">DropShip</f>
        <v>#REF!</v>
      </c>
      <c r="AK130" s="1" t="e">
        <f t="shared" ref="AK130:AK193" si="30">EnergyStar</f>
        <v>#REF!</v>
      </c>
      <c r="AL130" s="1" t="s">
        <v>54</v>
      </c>
      <c r="AM130" s="1" t="s">
        <v>151</v>
      </c>
      <c r="AN130" s="11" t="e">
        <f t="shared" ref="AN130:AN193" si="31">URL</f>
        <v>#REF!</v>
      </c>
      <c r="AO130" s="1" t="str">
        <f>Table110[[#This Row],[Manufacturer''s Category]]</f>
        <v>Community</v>
      </c>
      <c r="AQ130" s="1" t="e">
        <f t="shared" ref="AQ130:AQ193" si="32">InfoComm_Number</f>
        <v>#REF!</v>
      </c>
    </row>
    <row r="131" spans="1:44" ht="42" customHeight="1" x14ac:dyDescent="0.3">
      <c r="A131" s="1" t="e">
        <f t="shared" si="22"/>
        <v>#REF!</v>
      </c>
      <c r="B131" s="5" t="e">
        <f t="shared" si="23"/>
        <v>#REF!</v>
      </c>
      <c r="C131" s="33" t="s">
        <v>4003</v>
      </c>
      <c r="D131" s="1" t="s">
        <v>915</v>
      </c>
      <c r="E131" s="1" t="s">
        <v>53</v>
      </c>
      <c r="F131" s="31">
        <v>3632</v>
      </c>
      <c r="G131" s="1" t="s">
        <v>914</v>
      </c>
      <c r="M131" s="1" t="s">
        <v>73</v>
      </c>
      <c r="N131" s="1" t="s">
        <v>1</v>
      </c>
      <c r="O131" s="23">
        <v>36.740952</v>
      </c>
      <c r="P131" s="1" t="e">
        <f t="shared" si="24"/>
        <v>#REF!</v>
      </c>
      <c r="R131" s="7" t="str">
        <f>Table110[[#This Row],[Short Description]]</f>
        <v>IP8-1152/94W</v>
      </c>
      <c r="S131" s="1" t="s">
        <v>916</v>
      </c>
      <c r="T131" s="1" t="s">
        <v>722</v>
      </c>
      <c r="U131" s="1" t="s">
        <v>57</v>
      </c>
      <c r="V131" s="1" t="e">
        <f t="shared" si="25"/>
        <v>#REF!</v>
      </c>
      <c r="W131" s="1" t="e">
        <f t="shared" si="26"/>
        <v>#REF!</v>
      </c>
      <c r="X131" s="1" t="s">
        <v>524</v>
      </c>
      <c r="AC131" s="6"/>
      <c r="AH131" s="1" t="e">
        <f t="shared" si="27"/>
        <v>#REF!</v>
      </c>
      <c r="AI131" s="1" t="e">
        <f t="shared" si="28"/>
        <v>#REF!</v>
      </c>
      <c r="AJ131" s="1" t="e">
        <f t="shared" si="29"/>
        <v>#REF!</v>
      </c>
      <c r="AK131" s="1" t="e">
        <f t="shared" si="30"/>
        <v>#REF!</v>
      </c>
      <c r="AL131" s="1" t="s">
        <v>54</v>
      </c>
      <c r="AM131" s="1" t="s">
        <v>151</v>
      </c>
      <c r="AN131" s="11" t="e">
        <f t="shared" si="31"/>
        <v>#REF!</v>
      </c>
      <c r="AO131" s="1" t="str">
        <f>Table110[[#This Row],[Manufacturer''s Category]]</f>
        <v>Community</v>
      </c>
      <c r="AQ131" s="1" t="e">
        <f t="shared" si="32"/>
        <v>#REF!</v>
      </c>
    </row>
    <row r="132" spans="1:44" ht="42" customHeight="1" x14ac:dyDescent="0.3">
      <c r="A132" s="1" t="e">
        <f t="shared" si="22"/>
        <v>#REF!</v>
      </c>
      <c r="B132" s="5" t="e">
        <f t="shared" si="23"/>
        <v>#REF!</v>
      </c>
      <c r="C132" s="33" t="s">
        <v>4004</v>
      </c>
      <c r="D132" s="1" t="s">
        <v>918</v>
      </c>
      <c r="E132" s="1" t="s">
        <v>53</v>
      </c>
      <c r="F132" s="31">
        <v>3632</v>
      </c>
      <c r="G132" s="1" t="s">
        <v>917</v>
      </c>
      <c r="M132" s="1" t="s">
        <v>73</v>
      </c>
      <c r="N132" s="1" t="s">
        <v>1</v>
      </c>
      <c r="O132" s="23">
        <v>36.740952</v>
      </c>
      <c r="P132" s="1" t="e">
        <f t="shared" si="24"/>
        <v>#REF!</v>
      </c>
      <c r="R132" s="7" t="str">
        <f>Table110[[#This Row],[Short Description]]</f>
        <v>IP8-1152/96B</v>
      </c>
      <c r="S132" s="1" t="s">
        <v>919</v>
      </c>
      <c r="T132" s="1" t="s">
        <v>722</v>
      </c>
      <c r="U132" s="1" t="s">
        <v>57</v>
      </c>
      <c r="V132" s="1" t="e">
        <f t="shared" si="25"/>
        <v>#REF!</v>
      </c>
      <c r="W132" s="1" t="e">
        <f t="shared" si="26"/>
        <v>#REF!</v>
      </c>
      <c r="X132" s="1" t="s">
        <v>524</v>
      </c>
      <c r="AC132" s="6"/>
      <c r="AH132" s="1" t="e">
        <f t="shared" si="27"/>
        <v>#REF!</v>
      </c>
      <c r="AI132" s="1" t="e">
        <f t="shared" si="28"/>
        <v>#REF!</v>
      </c>
      <c r="AJ132" s="1" t="e">
        <f t="shared" si="29"/>
        <v>#REF!</v>
      </c>
      <c r="AK132" s="1" t="e">
        <f t="shared" si="30"/>
        <v>#REF!</v>
      </c>
      <c r="AL132" s="1" t="s">
        <v>54</v>
      </c>
      <c r="AM132" s="1" t="s">
        <v>151</v>
      </c>
      <c r="AN132" s="11" t="e">
        <f t="shared" si="31"/>
        <v>#REF!</v>
      </c>
      <c r="AO132" s="1" t="str">
        <f>Table110[[#This Row],[Manufacturer''s Category]]</f>
        <v>Community</v>
      </c>
      <c r="AQ132" s="1" t="e">
        <f t="shared" si="32"/>
        <v>#REF!</v>
      </c>
    </row>
    <row r="133" spans="1:44" ht="42" customHeight="1" x14ac:dyDescent="0.3">
      <c r="A133" s="1" t="e">
        <f t="shared" si="22"/>
        <v>#REF!</v>
      </c>
      <c r="B133" s="5" t="e">
        <f t="shared" si="23"/>
        <v>#REF!</v>
      </c>
      <c r="C133" s="33" t="s">
        <v>4005</v>
      </c>
      <c r="D133" s="1" t="s">
        <v>921</v>
      </c>
      <c r="E133" s="1" t="s">
        <v>53</v>
      </c>
      <c r="F133" s="31">
        <v>3632</v>
      </c>
      <c r="G133" s="1" t="s">
        <v>920</v>
      </c>
      <c r="M133" s="1" t="s">
        <v>73</v>
      </c>
      <c r="N133" s="1" t="s">
        <v>1</v>
      </c>
      <c r="O133" s="23">
        <v>36.740952</v>
      </c>
      <c r="P133" s="1" t="e">
        <f t="shared" si="24"/>
        <v>#REF!</v>
      </c>
      <c r="R133" s="7" t="str">
        <f>Table110[[#This Row],[Short Description]]</f>
        <v>IP8-1152/96W</v>
      </c>
      <c r="S133" s="1" t="s">
        <v>922</v>
      </c>
      <c r="T133" s="1" t="s">
        <v>722</v>
      </c>
      <c r="U133" s="1" t="s">
        <v>57</v>
      </c>
      <c r="V133" s="1" t="e">
        <f t="shared" si="25"/>
        <v>#REF!</v>
      </c>
      <c r="W133" s="1" t="e">
        <f t="shared" si="26"/>
        <v>#REF!</v>
      </c>
      <c r="X133" s="1" t="s">
        <v>524</v>
      </c>
      <c r="AC133" s="6"/>
      <c r="AH133" s="1" t="e">
        <f t="shared" si="27"/>
        <v>#REF!</v>
      </c>
      <c r="AI133" s="1" t="e">
        <f t="shared" si="28"/>
        <v>#REF!</v>
      </c>
      <c r="AJ133" s="1" t="e">
        <f t="shared" si="29"/>
        <v>#REF!</v>
      </c>
      <c r="AK133" s="1" t="e">
        <f t="shared" si="30"/>
        <v>#REF!</v>
      </c>
      <c r="AL133" s="1" t="s">
        <v>54</v>
      </c>
      <c r="AM133" s="1" t="s">
        <v>151</v>
      </c>
      <c r="AN133" s="11" t="e">
        <f t="shared" si="31"/>
        <v>#REF!</v>
      </c>
      <c r="AO133" s="1" t="str">
        <f>Table110[[#This Row],[Manufacturer''s Category]]</f>
        <v>Community</v>
      </c>
      <c r="AQ133" s="1" t="e">
        <f t="shared" si="32"/>
        <v>#REF!</v>
      </c>
    </row>
    <row r="134" spans="1:44" ht="42" customHeight="1" x14ac:dyDescent="0.3">
      <c r="A134" s="1" t="e">
        <f t="shared" si="22"/>
        <v>#REF!</v>
      </c>
      <c r="B134" s="5" t="e">
        <f t="shared" si="23"/>
        <v>#REF!</v>
      </c>
      <c r="C134" s="33" t="s">
        <v>4006</v>
      </c>
      <c r="D134" s="1" t="s">
        <v>924</v>
      </c>
      <c r="E134" s="1" t="s">
        <v>53</v>
      </c>
      <c r="F134" s="31">
        <v>3632</v>
      </c>
      <c r="G134" s="1" t="s">
        <v>923</v>
      </c>
      <c r="M134" s="1" t="s">
        <v>73</v>
      </c>
      <c r="N134" s="1" t="s">
        <v>1</v>
      </c>
      <c r="O134" s="23">
        <v>36.740952</v>
      </c>
      <c r="P134" s="1" t="e">
        <f t="shared" si="24"/>
        <v>#REF!</v>
      </c>
      <c r="R134" s="7" t="str">
        <f>Table110[[#This Row],[Short Description]]</f>
        <v>IP8-1152/99B</v>
      </c>
      <c r="S134" s="1" t="s">
        <v>925</v>
      </c>
      <c r="T134" s="1" t="s">
        <v>722</v>
      </c>
      <c r="U134" s="1" t="s">
        <v>57</v>
      </c>
      <c r="V134" s="1" t="e">
        <f t="shared" si="25"/>
        <v>#REF!</v>
      </c>
      <c r="W134" s="1" t="e">
        <f t="shared" si="26"/>
        <v>#REF!</v>
      </c>
      <c r="X134" s="1" t="s">
        <v>524</v>
      </c>
      <c r="AC134" s="6"/>
      <c r="AH134" s="1" t="e">
        <f t="shared" si="27"/>
        <v>#REF!</v>
      </c>
      <c r="AI134" s="1" t="e">
        <f t="shared" si="28"/>
        <v>#REF!</v>
      </c>
      <c r="AJ134" s="1" t="e">
        <f t="shared" si="29"/>
        <v>#REF!</v>
      </c>
      <c r="AK134" s="1" t="e">
        <f t="shared" si="30"/>
        <v>#REF!</v>
      </c>
      <c r="AL134" s="1" t="s">
        <v>54</v>
      </c>
      <c r="AM134" s="1" t="s">
        <v>151</v>
      </c>
      <c r="AN134" s="11" t="e">
        <f t="shared" si="31"/>
        <v>#REF!</v>
      </c>
      <c r="AO134" s="1" t="str">
        <f>Table110[[#This Row],[Manufacturer''s Category]]</f>
        <v>Community</v>
      </c>
      <c r="AQ134" s="1" t="e">
        <f t="shared" si="32"/>
        <v>#REF!</v>
      </c>
    </row>
    <row r="135" spans="1:44" ht="42" customHeight="1" x14ac:dyDescent="0.3">
      <c r="A135" s="1" t="e">
        <f t="shared" si="22"/>
        <v>#REF!</v>
      </c>
      <c r="B135" s="5" t="e">
        <f t="shared" si="23"/>
        <v>#REF!</v>
      </c>
      <c r="C135" s="33" t="s">
        <v>4007</v>
      </c>
      <c r="D135" s="1" t="s">
        <v>927</v>
      </c>
      <c r="E135" s="1" t="s">
        <v>53</v>
      </c>
      <c r="F135" s="31">
        <v>3632</v>
      </c>
      <c r="G135" s="1" t="s">
        <v>926</v>
      </c>
      <c r="M135" s="1" t="s">
        <v>73</v>
      </c>
      <c r="N135" s="1" t="s">
        <v>1</v>
      </c>
      <c r="O135" s="23">
        <v>36.740952</v>
      </c>
      <c r="P135" s="1" t="e">
        <f t="shared" si="24"/>
        <v>#REF!</v>
      </c>
      <c r="R135" s="7" t="str">
        <f>Table110[[#This Row],[Short Description]]</f>
        <v>IP8-1152/99W</v>
      </c>
      <c r="S135" s="1" t="s">
        <v>928</v>
      </c>
      <c r="T135" s="1" t="s">
        <v>722</v>
      </c>
      <c r="U135" s="1" t="s">
        <v>57</v>
      </c>
      <c r="V135" s="1" t="e">
        <f t="shared" si="25"/>
        <v>#REF!</v>
      </c>
      <c r="W135" s="1" t="e">
        <f t="shared" si="26"/>
        <v>#REF!</v>
      </c>
      <c r="X135" s="1" t="s">
        <v>524</v>
      </c>
      <c r="AC135" s="6"/>
      <c r="AH135" s="1" t="e">
        <f t="shared" si="27"/>
        <v>#REF!</v>
      </c>
      <c r="AI135" s="1" t="e">
        <f t="shared" si="28"/>
        <v>#REF!</v>
      </c>
      <c r="AJ135" s="1" t="e">
        <f t="shared" si="29"/>
        <v>#REF!</v>
      </c>
      <c r="AK135" s="1" t="e">
        <f t="shared" si="30"/>
        <v>#REF!</v>
      </c>
      <c r="AL135" s="1" t="s">
        <v>54</v>
      </c>
      <c r="AM135" s="1" t="s">
        <v>151</v>
      </c>
      <c r="AN135" s="11" t="e">
        <f t="shared" si="31"/>
        <v>#REF!</v>
      </c>
      <c r="AO135" s="1" t="str">
        <f>Table110[[#This Row],[Manufacturer''s Category]]</f>
        <v>Community</v>
      </c>
      <c r="AQ135" s="1" t="e">
        <f t="shared" si="32"/>
        <v>#REF!</v>
      </c>
    </row>
    <row r="136" spans="1:44" ht="42" customHeight="1" x14ac:dyDescent="0.3">
      <c r="A136" s="1" t="e">
        <f t="shared" si="22"/>
        <v>#REF!</v>
      </c>
      <c r="B136" s="5" t="e">
        <f t="shared" si="23"/>
        <v>#REF!</v>
      </c>
      <c r="C136" s="33" t="s">
        <v>4008</v>
      </c>
      <c r="D136" s="1" t="s">
        <v>930</v>
      </c>
      <c r="E136" s="1" t="s">
        <v>53</v>
      </c>
      <c r="F136" s="31" t="s">
        <v>758</v>
      </c>
      <c r="G136" s="1" t="s">
        <v>929</v>
      </c>
      <c r="M136" s="1" t="s">
        <v>73</v>
      </c>
      <c r="N136" s="1" t="s">
        <v>1</v>
      </c>
      <c r="O136" s="23"/>
      <c r="P136" s="1" t="e">
        <f t="shared" si="24"/>
        <v>#REF!</v>
      </c>
      <c r="R136" s="7" t="str">
        <f>Table110[[#This Row],[Short Description]]</f>
        <v>IP8-1152/xx-CTO</v>
      </c>
      <c r="S136" s="1" t="s">
        <v>931</v>
      </c>
      <c r="T136" s="1" t="s">
        <v>722</v>
      </c>
      <c r="U136" s="1" t="s">
        <v>57</v>
      </c>
      <c r="V136" s="1" t="e">
        <f t="shared" si="25"/>
        <v>#REF!</v>
      </c>
      <c r="W136" s="1" t="e">
        <f t="shared" si="26"/>
        <v>#REF!</v>
      </c>
      <c r="X136" s="1" t="s">
        <v>524</v>
      </c>
      <c r="AC136" s="6"/>
      <c r="AH136" s="1" t="e">
        <f t="shared" si="27"/>
        <v>#REF!</v>
      </c>
      <c r="AI136" s="1" t="e">
        <f t="shared" si="28"/>
        <v>#REF!</v>
      </c>
      <c r="AJ136" s="1" t="e">
        <f t="shared" si="29"/>
        <v>#REF!</v>
      </c>
      <c r="AK136" s="1" t="e">
        <f t="shared" si="30"/>
        <v>#REF!</v>
      </c>
      <c r="AL136" s="1" t="s">
        <v>54</v>
      </c>
      <c r="AM136" s="1" t="s">
        <v>151</v>
      </c>
      <c r="AN136" s="11" t="e">
        <f t="shared" si="31"/>
        <v>#REF!</v>
      </c>
      <c r="AO136" s="1" t="str">
        <f>Table110[[#This Row],[Manufacturer''s Category]]</f>
        <v>Community</v>
      </c>
      <c r="AQ136" s="1" t="e">
        <f t="shared" si="32"/>
        <v>#REF!</v>
      </c>
      <c r="AR136" s="1" t="s">
        <v>760</v>
      </c>
    </row>
    <row r="137" spans="1:44" ht="42" customHeight="1" x14ac:dyDescent="0.3">
      <c r="A137" s="1" t="e">
        <f t="shared" si="22"/>
        <v>#REF!</v>
      </c>
      <c r="B137" s="5" t="e">
        <f t="shared" si="23"/>
        <v>#REF!</v>
      </c>
      <c r="C137" s="33" t="s">
        <v>4009</v>
      </c>
      <c r="D137" s="1" t="s">
        <v>933</v>
      </c>
      <c r="E137" s="1" t="s">
        <v>53</v>
      </c>
      <c r="F137" s="31">
        <v>5000</v>
      </c>
      <c r="G137" s="1" t="s">
        <v>932</v>
      </c>
      <c r="M137" s="1" t="s">
        <v>73</v>
      </c>
      <c r="N137" s="1" t="s">
        <v>1</v>
      </c>
      <c r="O137" s="23">
        <v>36.740952</v>
      </c>
      <c r="P137" s="1" t="e">
        <f t="shared" si="24"/>
        <v>#REF!</v>
      </c>
      <c r="R137" s="7" t="str">
        <f>Table110[[#This Row],[Short Description]]</f>
        <v>IP8-1152WR26</v>
      </c>
      <c r="S137" s="1" t="s">
        <v>934</v>
      </c>
      <c r="T137" s="1" t="s">
        <v>722</v>
      </c>
      <c r="U137" s="1" t="s">
        <v>57</v>
      </c>
      <c r="V137" s="1" t="e">
        <f t="shared" si="25"/>
        <v>#REF!</v>
      </c>
      <c r="W137" s="1" t="e">
        <f t="shared" si="26"/>
        <v>#REF!</v>
      </c>
      <c r="X137" s="1" t="s">
        <v>524</v>
      </c>
      <c r="AC137" s="6"/>
      <c r="AH137" s="1" t="e">
        <f t="shared" si="27"/>
        <v>#REF!</v>
      </c>
      <c r="AI137" s="1" t="e">
        <f t="shared" si="28"/>
        <v>#REF!</v>
      </c>
      <c r="AJ137" s="1" t="e">
        <f t="shared" si="29"/>
        <v>#REF!</v>
      </c>
      <c r="AK137" s="1" t="e">
        <f t="shared" si="30"/>
        <v>#REF!</v>
      </c>
      <c r="AL137" s="1" t="s">
        <v>54</v>
      </c>
      <c r="AM137" s="1" t="s">
        <v>151</v>
      </c>
      <c r="AN137" s="11" t="e">
        <f t="shared" si="31"/>
        <v>#REF!</v>
      </c>
      <c r="AO137" s="1" t="str">
        <f>Table110[[#This Row],[Manufacturer''s Category]]</f>
        <v>Community</v>
      </c>
      <c r="AQ137" s="1" t="e">
        <f t="shared" si="32"/>
        <v>#REF!</v>
      </c>
    </row>
    <row r="138" spans="1:44" ht="42" customHeight="1" x14ac:dyDescent="0.3">
      <c r="A138" s="1" t="e">
        <f t="shared" si="22"/>
        <v>#REF!</v>
      </c>
      <c r="B138" s="5" t="e">
        <f t="shared" si="23"/>
        <v>#REF!</v>
      </c>
      <c r="C138" s="33" t="s">
        <v>4010</v>
      </c>
      <c r="D138" s="1" t="s">
        <v>936</v>
      </c>
      <c r="E138" s="1" t="s">
        <v>53</v>
      </c>
      <c r="F138" s="31">
        <v>5000</v>
      </c>
      <c r="G138" s="1" t="s">
        <v>935</v>
      </c>
      <c r="M138" s="1" t="s">
        <v>73</v>
      </c>
      <c r="N138" s="1" t="s">
        <v>1</v>
      </c>
      <c r="O138" s="23">
        <v>36.740952</v>
      </c>
      <c r="P138" s="1" t="e">
        <f t="shared" si="24"/>
        <v>#REF!</v>
      </c>
      <c r="R138" s="7" t="str">
        <f>Table110[[#This Row],[Short Description]]</f>
        <v>IP8-1152WR64</v>
      </c>
      <c r="S138" s="1" t="s">
        <v>937</v>
      </c>
      <c r="T138" s="1" t="s">
        <v>722</v>
      </c>
      <c r="U138" s="1" t="s">
        <v>57</v>
      </c>
      <c r="V138" s="1" t="e">
        <f t="shared" si="25"/>
        <v>#REF!</v>
      </c>
      <c r="W138" s="1" t="e">
        <f t="shared" si="26"/>
        <v>#REF!</v>
      </c>
      <c r="X138" s="1" t="s">
        <v>524</v>
      </c>
      <c r="AC138" s="6"/>
      <c r="AH138" s="1" t="e">
        <f t="shared" si="27"/>
        <v>#REF!</v>
      </c>
      <c r="AI138" s="1" t="e">
        <f t="shared" si="28"/>
        <v>#REF!</v>
      </c>
      <c r="AJ138" s="1" t="e">
        <f t="shared" si="29"/>
        <v>#REF!</v>
      </c>
      <c r="AK138" s="1" t="e">
        <f t="shared" si="30"/>
        <v>#REF!</v>
      </c>
      <c r="AL138" s="1" t="s">
        <v>54</v>
      </c>
      <c r="AM138" s="1" t="s">
        <v>151</v>
      </c>
      <c r="AN138" s="11" t="e">
        <f t="shared" si="31"/>
        <v>#REF!</v>
      </c>
      <c r="AO138" s="1" t="str">
        <f>Table110[[#This Row],[Manufacturer''s Category]]</f>
        <v>Community</v>
      </c>
      <c r="AQ138" s="1" t="e">
        <f t="shared" si="32"/>
        <v>#REF!</v>
      </c>
    </row>
    <row r="139" spans="1:44" ht="42" customHeight="1" x14ac:dyDescent="0.3">
      <c r="A139" s="1" t="e">
        <f t="shared" si="22"/>
        <v>#REF!</v>
      </c>
      <c r="B139" s="5" t="e">
        <f t="shared" si="23"/>
        <v>#REF!</v>
      </c>
      <c r="C139" s="33" t="s">
        <v>4011</v>
      </c>
      <c r="D139" s="1" t="s">
        <v>939</v>
      </c>
      <c r="E139" s="1" t="s">
        <v>53</v>
      </c>
      <c r="F139" s="31">
        <v>5000</v>
      </c>
      <c r="G139" s="1" t="s">
        <v>938</v>
      </c>
      <c r="M139" s="1" t="s">
        <v>73</v>
      </c>
      <c r="N139" s="1" t="s">
        <v>1</v>
      </c>
      <c r="O139" s="23">
        <v>36.740952</v>
      </c>
      <c r="P139" s="1" t="e">
        <f t="shared" si="24"/>
        <v>#REF!</v>
      </c>
      <c r="R139" s="7" t="str">
        <f>Table110[[#This Row],[Short Description]]</f>
        <v>IP8-1152WR66</v>
      </c>
      <c r="S139" s="1" t="s">
        <v>940</v>
      </c>
      <c r="T139" s="1" t="s">
        <v>722</v>
      </c>
      <c r="U139" s="1" t="s">
        <v>57</v>
      </c>
      <c r="V139" s="1" t="e">
        <f t="shared" si="25"/>
        <v>#REF!</v>
      </c>
      <c r="W139" s="1" t="e">
        <f t="shared" si="26"/>
        <v>#REF!</v>
      </c>
      <c r="X139" s="1" t="s">
        <v>524</v>
      </c>
      <c r="AC139" s="6"/>
      <c r="AH139" s="1" t="e">
        <f t="shared" si="27"/>
        <v>#REF!</v>
      </c>
      <c r="AI139" s="1" t="e">
        <f t="shared" si="28"/>
        <v>#REF!</v>
      </c>
      <c r="AJ139" s="1" t="e">
        <f t="shared" si="29"/>
        <v>#REF!</v>
      </c>
      <c r="AK139" s="1" t="e">
        <f t="shared" si="30"/>
        <v>#REF!</v>
      </c>
      <c r="AL139" s="1" t="s">
        <v>54</v>
      </c>
      <c r="AM139" s="1" t="s">
        <v>151</v>
      </c>
      <c r="AN139" s="11" t="e">
        <f t="shared" si="31"/>
        <v>#REF!</v>
      </c>
      <c r="AO139" s="1" t="str">
        <f>Table110[[#This Row],[Manufacturer''s Category]]</f>
        <v>Community</v>
      </c>
      <c r="AQ139" s="1" t="e">
        <f t="shared" si="32"/>
        <v>#REF!</v>
      </c>
    </row>
    <row r="140" spans="1:44" ht="42" customHeight="1" x14ac:dyDescent="0.3">
      <c r="A140" s="1" t="e">
        <f t="shared" si="22"/>
        <v>#REF!</v>
      </c>
      <c r="B140" s="5" t="e">
        <f t="shared" si="23"/>
        <v>#REF!</v>
      </c>
      <c r="C140" s="33" t="s">
        <v>4012</v>
      </c>
      <c r="D140" s="1" t="s">
        <v>942</v>
      </c>
      <c r="E140" s="1" t="s">
        <v>53</v>
      </c>
      <c r="F140" s="31">
        <v>5000</v>
      </c>
      <c r="G140" s="1" t="s">
        <v>941</v>
      </c>
      <c r="M140" s="1" t="s">
        <v>73</v>
      </c>
      <c r="N140" s="1" t="s">
        <v>1</v>
      </c>
      <c r="O140" s="23">
        <v>36.740952</v>
      </c>
      <c r="P140" s="1" t="e">
        <f t="shared" si="24"/>
        <v>#REF!</v>
      </c>
      <c r="R140" s="7" t="str">
        <f>Table110[[#This Row],[Short Description]]</f>
        <v>IP8-1152WR94</v>
      </c>
      <c r="S140" s="1" t="s">
        <v>943</v>
      </c>
      <c r="T140" s="1" t="s">
        <v>722</v>
      </c>
      <c r="U140" s="1" t="s">
        <v>57</v>
      </c>
      <c r="V140" s="1" t="e">
        <f t="shared" si="25"/>
        <v>#REF!</v>
      </c>
      <c r="W140" s="1" t="e">
        <f t="shared" si="26"/>
        <v>#REF!</v>
      </c>
      <c r="X140" s="1" t="s">
        <v>524</v>
      </c>
      <c r="AC140" s="6"/>
      <c r="AH140" s="1" t="e">
        <f t="shared" si="27"/>
        <v>#REF!</v>
      </c>
      <c r="AI140" s="1" t="e">
        <f t="shared" si="28"/>
        <v>#REF!</v>
      </c>
      <c r="AJ140" s="1" t="e">
        <f t="shared" si="29"/>
        <v>#REF!</v>
      </c>
      <c r="AK140" s="1" t="e">
        <f t="shared" si="30"/>
        <v>#REF!</v>
      </c>
      <c r="AL140" s="1" t="s">
        <v>54</v>
      </c>
      <c r="AM140" s="1" t="s">
        <v>151</v>
      </c>
      <c r="AN140" s="11" t="e">
        <f t="shared" si="31"/>
        <v>#REF!</v>
      </c>
      <c r="AO140" s="1" t="str">
        <f>Table110[[#This Row],[Manufacturer''s Category]]</f>
        <v>Community</v>
      </c>
      <c r="AQ140" s="1" t="e">
        <f t="shared" si="32"/>
        <v>#REF!</v>
      </c>
    </row>
    <row r="141" spans="1:44" ht="42" customHeight="1" x14ac:dyDescent="0.3">
      <c r="A141" s="1" t="e">
        <f t="shared" si="22"/>
        <v>#REF!</v>
      </c>
      <c r="B141" s="5" t="e">
        <f t="shared" si="23"/>
        <v>#REF!</v>
      </c>
      <c r="C141" s="33" t="s">
        <v>4013</v>
      </c>
      <c r="D141" s="1" t="s">
        <v>945</v>
      </c>
      <c r="E141" s="1" t="s">
        <v>53</v>
      </c>
      <c r="F141" s="31">
        <v>5000</v>
      </c>
      <c r="G141" s="1" t="s">
        <v>944</v>
      </c>
      <c r="M141" s="1" t="s">
        <v>73</v>
      </c>
      <c r="N141" s="1" t="s">
        <v>1</v>
      </c>
      <c r="O141" s="23">
        <v>36.740952</v>
      </c>
      <c r="P141" s="1" t="e">
        <f t="shared" si="24"/>
        <v>#REF!</v>
      </c>
      <c r="R141" s="7" t="str">
        <f>Table110[[#This Row],[Short Description]]</f>
        <v>IP8-1152WR96</v>
      </c>
      <c r="S141" s="1" t="s">
        <v>946</v>
      </c>
      <c r="T141" s="1" t="s">
        <v>722</v>
      </c>
      <c r="U141" s="1" t="s">
        <v>57</v>
      </c>
      <c r="V141" s="1" t="e">
        <f t="shared" si="25"/>
        <v>#REF!</v>
      </c>
      <c r="W141" s="1" t="e">
        <f t="shared" si="26"/>
        <v>#REF!</v>
      </c>
      <c r="X141" s="1" t="s">
        <v>524</v>
      </c>
      <c r="AC141" s="6"/>
      <c r="AH141" s="1" t="e">
        <f t="shared" si="27"/>
        <v>#REF!</v>
      </c>
      <c r="AI141" s="1" t="e">
        <f t="shared" si="28"/>
        <v>#REF!</v>
      </c>
      <c r="AJ141" s="1" t="e">
        <f t="shared" si="29"/>
        <v>#REF!</v>
      </c>
      <c r="AK141" s="1" t="e">
        <f t="shared" si="30"/>
        <v>#REF!</v>
      </c>
      <c r="AL141" s="1" t="s">
        <v>54</v>
      </c>
      <c r="AM141" s="1" t="s">
        <v>151</v>
      </c>
      <c r="AN141" s="11" t="e">
        <f t="shared" si="31"/>
        <v>#REF!</v>
      </c>
      <c r="AO141" s="1" t="str">
        <f>Table110[[#This Row],[Manufacturer''s Category]]</f>
        <v>Community</v>
      </c>
      <c r="AQ141" s="1" t="e">
        <f t="shared" si="32"/>
        <v>#REF!</v>
      </c>
    </row>
    <row r="142" spans="1:44" ht="42" customHeight="1" x14ac:dyDescent="0.3">
      <c r="A142" s="1" t="e">
        <f t="shared" si="22"/>
        <v>#REF!</v>
      </c>
      <c r="B142" s="5" t="e">
        <f t="shared" si="23"/>
        <v>#REF!</v>
      </c>
      <c r="C142" s="33" t="s">
        <v>4014</v>
      </c>
      <c r="D142" s="1" t="s">
        <v>948</v>
      </c>
      <c r="E142" s="1" t="s">
        <v>53</v>
      </c>
      <c r="F142" s="31">
        <v>5000</v>
      </c>
      <c r="G142" s="1" t="s">
        <v>947</v>
      </c>
      <c r="M142" s="1" t="s">
        <v>73</v>
      </c>
      <c r="N142" s="1" t="s">
        <v>1</v>
      </c>
      <c r="O142" s="23">
        <v>36.740952</v>
      </c>
      <c r="P142" s="1" t="e">
        <f t="shared" si="24"/>
        <v>#REF!</v>
      </c>
      <c r="R142" s="7" t="str">
        <f>Table110[[#This Row],[Short Description]]</f>
        <v>IP8-1152WR99</v>
      </c>
      <c r="S142" s="1" t="s">
        <v>949</v>
      </c>
      <c r="T142" s="1" t="s">
        <v>722</v>
      </c>
      <c r="U142" s="1" t="s">
        <v>57</v>
      </c>
      <c r="V142" s="1" t="e">
        <f t="shared" si="25"/>
        <v>#REF!</v>
      </c>
      <c r="W142" s="1" t="e">
        <f t="shared" si="26"/>
        <v>#REF!</v>
      </c>
      <c r="X142" s="1" t="s">
        <v>524</v>
      </c>
      <c r="AC142" s="6"/>
      <c r="AH142" s="1" t="e">
        <f t="shared" si="27"/>
        <v>#REF!</v>
      </c>
      <c r="AI142" s="1" t="e">
        <f t="shared" si="28"/>
        <v>#REF!</v>
      </c>
      <c r="AJ142" s="1" t="e">
        <f t="shared" si="29"/>
        <v>#REF!</v>
      </c>
      <c r="AK142" s="1" t="e">
        <f t="shared" si="30"/>
        <v>#REF!</v>
      </c>
      <c r="AL142" s="1" t="s">
        <v>54</v>
      </c>
      <c r="AM142" s="1" t="s">
        <v>151</v>
      </c>
      <c r="AN142" s="11" t="e">
        <f t="shared" si="31"/>
        <v>#REF!</v>
      </c>
      <c r="AO142" s="1" t="str">
        <f>Table110[[#This Row],[Manufacturer''s Category]]</f>
        <v>Community</v>
      </c>
      <c r="AQ142" s="1" t="e">
        <f t="shared" si="32"/>
        <v>#REF!</v>
      </c>
    </row>
    <row r="143" spans="1:44" ht="42" customHeight="1" x14ac:dyDescent="0.3">
      <c r="A143" s="1" t="e">
        <f t="shared" si="22"/>
        <v>#REF!</v>
      </c>
      <c r="B143" s="5" t="e">
        <f t="shared" si="23"/>
        <v>#REF!</v>
      </c>
      <c r="C143" s="33" t="s">
        <v>4015</v>
      </c>
      <c r="D143" s="1" t="s">
        <v>951</v>
      </c>
      <c r="E143" s="1" t="s">
        <v>53</v>
      </c>
      <c r="F143" s="31">
        <v>4840</v>
      </c>
      <c r="G143" s="1" t="s">
        <v>950</v>
      </c>
      <c r="M143" s="1" t="s">
        <v>73</v>
      </c>
      <c r="N143" s="1" t="s">
        <v>1</v>
      </c>
      <c r="O143" s="23">
        <v>56.245407999999998</v>
      </c>
      <c r="P143" s="1" t="e">
        <f t="shared" si="24"/>
        <v>#REF!</v>
      </c>
      <c r="R143" s="7" t="str">
        <f>Table110[[#This Row],[Short Description]]</f>
        <v>IP8-1153/64B</v>
      </c>
      <c r="S143" s="1" t="s">
        <v>952</v>
      </c>
      <c r="T143" s="1" t="s">
        <v>722</v>
      </c>
      <c r="U143" s="1" t="s">
        <v>57</v>
      </c>
      <c r="V143" s="1" t="e">
        <f t="shared" si="25"/>
        <v>#REF!</v>
      </c>
      <c r="W143" s="1" t="e">
        <f t="shared" si="26"/>
        <v>#REF!</v>
      </c>
      <c r="X143" s="1" t="s">
        <v>524</v>
      </c>
      <c r="AC143" s="6"/>
      <c r="AH143" s="1" t="e">
        <f t="shared" si="27"/>
        <v>#REF!</v>
      </c>
      <c r="AI143" s="1" t="e">
        <f t="shared" si="28"/>
        <v>#REF!</v>
      </c>
      <c r="AJ143" s="1" t="e">
        <f t="shared" si="29"/>
        <v>#REF!</v>
      </c>
      <c r="AK143" s="1" t="e">
        <f t="shared" si="30"/>
        <v>#REF!</v>
      </c>
      <c r="AL143" s="1" t="s">
        <v>54</v>
      </c>
      <c r="AM143" s="1" t="s">
        <v>151</v>
      </c>
      <c r="AN143" s="11" t="e">
        <f t="shared" si="31"/>
        <v>#REF!</v>
      </c>
      <c r="AO143" s="1" t="str">
        <f>Table110[[#This Row],[Manufacturer''s Category]]</f>
        <v>Community</v>
      </c>
      <c r="AQ143" s="1" t="e">
        <f t="shared" si="32"/>
        <v>#REF!</v>
      </c>
    </row>
    <row r="144" spans="1:44" ht="42" customHeight="1" x14ac:dyDescent="0.3">
      <c r="A144" s="1" t="e">
        <f t="shared" si="22"/>
        <v>#REF!</v>
      </c>
      <c r="B144" s="5" t="e">
        <f t="shared" si="23"/>
        <v>#REF!</v>
      </c>
      <c r="C144" s="33" t="s">
        <v>4016</v>
      </c>
      <c r="D144" s="1" t="s">
        <v>954</v>
      </c>
      <c r="E144" s="1" t="s">
        <v>53</v>
      </c>
      <c r="F144" s="31">
        <v>4840</v>
      </c>
      <c r="G144" s="1" t="s">
        <v>953</v>
      </c>
      <c r="M144" s="1" t="s">
        <v>73</v>
      </c>
      <c r="N144" s="1" t="s">
        <v>1</v>
      </c>
      <c r="O144" s="23">
        <v>56.245407999999998</v>
      </c>
      <c r="P144" s="1" t="e">
        <f t="shared" si="24"/>
        <v>#REF!</v>
      </c>
      <c r="R144" s="7" t="str">
        <f>Table110[[#This Row],[Short Description]]</f>
        <v>IP8-1153/64W</v>
      </c>
      <c r="S144" s="1" t="s">
        <v>955</v>
      </c>
      <c r="T144" s="1" t="s">
        <v>722</v>
      </c>
      <c r="U144" s="1" t="s">
        <v>57</v>
      </c>
      <c r="V144" s="1" t="e">
        <f t="shared" si="25"/>
        <v>#REF!</v>
      </c>
      <c r="W144" s="1" t="e">
        <f t="shared" si="26"/>
        <v>#REF!</v>
      </c>
      <c r="X144" s="1" t="s">
        <v>524</v>
      </c>
      <c r="AC144" s="6"/>
      <c r="AH144" s="1" t="e">
        <f t="shared" si="27"/>
        <v>#REF!</v>
      </c>
      <c r="AI144" s="1" t="e">
        <f t="shared" si="28"/>
        <v>#REF!</v>
      </c>
      <c r="AJ144" s="1" t="e">
        <f t="shared" si="29"/>
        <v>#REF!</v>
      </c>
      <c r="AK144" s="1" t="e">
        <f t="shared" si="30"/>
        <v>#REF!</v>
      </c>
      <c r="AL144" s="1" t="s">
        <v>54</v>
      </c>
      <c r="AM144" s="1" t="s">
        <v>151</v>
      </c>
      <c r="AN144" s="11" t="e">
        <f t="shared" si="31"/>
        <v>#REF!</v>
      </c>
      <c r="AO144" s="1" t="str">
        <f>Table110[[#This Row],[Manufacturer''s Category]]</f>
        <v>Community</v>
      </c>
      <c r="AQ144" s="1" t="e">
        <f t="shared" si="32"/>
        <v>#REF!</v>
      </c>
    </row>
    <row r="145" spans="1:44" ht="42" customHeight="1" x14ac:dyDescent="0.3">
      <c r="A145" s="1" t="e">
        <f t="shared" si="22"/>
        <v>#REF!</v>
      </c>
      <c r="B145" s="5" t="e">
        <f t="shared" si="23"/>
        <v>#REF!</v>
      </c>
      <c r="C145" s="33" t="s">
        <v>4017</v>
      </c>
      <c r="D145" s="1" t="s">
        <v>957</v>
      </c>
      <c r="E145" s="1" t="s">
        <v>53</v>
      </c>
      <c r="F145" s="31">
        <v>4840</v>
      </c>
      <c r="G145" s="1" t="s">
        <v>956</v>
      </c>
      <c r="M145" s="1" t="s">
        <v>73</v>
      </c>
      <c r="N145" s="1" t="s">
        <v>1</v>
      </c>
      <c r="O145" s="23">
        <v>56.245407999999998</v>
      </c>
      <c r="P145" s="1" t="e">
        <f t="shared" si="24"/>
        <v>#REF!</v>
      </c>
      <c r="R145" s="7" t="str">
        <f>Table110[[#This Row],[Short Description]]</f>
        <v>IP8-1153/66B</v>
      </c>
      <c r="S145" s="1" t="s">
        <v>958</v>
      </c>
      <c r="T145" s="1" t="s">
        <v>722</v>
      </c>
      <c r="U145" s="1" t="s">
        <v>57</v>
      </c>
      <c r="V145" s="1" t="e">
        <f t="shared" si="25"/>
        <v>#REF!</v>
      </c>
      <c r="W145" s="1" t="e">
        <f t="shared" si="26"/>
        <v>#REF!</v>
      </c>
      <c r="X145" s="1" t="s">
        <v>524</v>
      </c>
      <c r="AC145" s="6"/>
      <c r="AH145" s="1" t="e">
        <f t="shared" si="27"/>
        <v>#REF!</v>
      </c>
      <c r="AI145" s="1" t="e">
        <f t="shared" si="28"/>
        <v>#REF!</v>
      </c>
      <c r="AJ145" s="1" t="e">
        <f t="shared" si="29"/>
        <v>#REF!</v>
      </c>
      <c r="AK145" s="1" t="e">
        <f t="shared" si="30"/>
        <v>#REF!</v>
      </c>
      <c r="AL145" s="1" t="s">
        <v>54</v>
      </c>
      <c r="AM145" s="1" t="s">
        <v>151</v>
      </c>
      <c r="AN145" s="11" t="e">
        <f t="shared" si="31"/>
        <v>#REF!</v>
      </c>
      <c r="AO145" s="1" t="str">
        <f>Table110[[#This Row],[Manufacturer''s Category]]</f>
        <v>Community</v>
      </c>
      <c r="AQ145" s="1" t="e">
        <f t="shared" si="32"/>
        <v>#REF!</v>
      </c>
    </row>
    <row r="146" spans="1:44" ht="42" customHeight="1" x14ac:dyDescent="0.3">
      <c r="A146" s="1" t="e">
        <f t="shared" si="22"/>
        <v>#REF!</v>
      </c>
      <c r="B146" s="5" t="e">
        <f t="shared" si="23"/>
        <v>#REF!</v>
      </c>
      <c r="C146" s="33" t="s">
        <v>4018</v>
      </c>
      <c r="D146" s="1" t="s">
        <v>960</v>
      </c>
      <c r="E146" s="1" t="s">
        <v>53</v>
      </c>
      <c r="F146" s="31">
        <v>4840</v>
      </c>
      <c r="G146" s="1" t="s">
        <v>959</v>
      </c>
      <c r="M146" s="1" t="s">
        <v>73</v>
      </c>
      <c r="N146" s="1" t="s">
        <v>1</v>
      </c>
      <c r="O146" s="23">
        <v>56.245407999999998</v>
      </c>
      <c r="P146" s="1" t="e">
        <f t="shared" si="24"/>
        <v>#REF!</v>
      </c>
      <c r="R146" s="7" t="str">
        <f>Table110[[#This Row],[Short Description]]</f>
        <v>IP8-1153/66W</v>
      </c>
      <c r="S146" s="1" t="s">
        <v>961</v>
      </c>
      <c r="T146" s="1" t="s">
        <v>722</v>
      </c>
      <c r="U146" s="1" t="s">
        <v>57</v>
      </c>
      <c r="V146" s="1" t="e">
        <f t="shared" si="25"/>
        <v>#REF!</v>
      </c>
      <c r="W146" s="1" t="e">
        <f t="shared" si="26"/>
        <v>#REF!</v>
      </c>
      <c r="X146" s="1" t="s">
        <v>524</v>
      </c>
      <c r="AC146" s="6"/>
      <c r="AH146" s="1" t="e">
        <f t="shared" si="27"/>
        <v>#REF!</v>
      </c>
      <c r="AI146" s="1" t="e">
        <f t="shared" si="28"/>
        <v>#REF!</v>
      </c>
      <c r="AJ146" s="1" t="e">
        <f t="shared" si="29"/>
        <v>#REF!</v>
      </c>
      <c r="AK146" s="1" t="e">
        <f t="shared" si="30"/>
        <v>#REF!</v>
      </c>
      <c r="AL146" s="1" t="s">
        <v>54</v>
      </c>
      <c r="AM146" s="1" t="s">
        <v>151</v>
      </c>
      <c r="AN146" s="11" t="e">
        <f t="shared" si="31"/>
        <v>#REF!</v>
      </c>
      <c r="AO146" s="1" t="str">
        <f>Table110[[#This Row],[Manufacturer''s Category]]</f>
        <v>Community</v>
      </c>
      <c r="AQ146" s="1" t="e">
        <f t="shared" si="32"/>
        <v>#REF!</v>
      </c>
    </row>
    <row r="147" spans="1:44" ht="42" customHeight="1" x14ac:dyDescent="0.3">
      <c r="A147" s="1" t="e">
        <f t="shared" si="22"/>
        <v>#REF!</v>
      </c>
      <c r="B147" s="5" t="e">
        <f t="shared" si="23"/>
        <v>#REF!</v>
      </c>
      <c r="C147" s="33" t="s">
        <v>4019</v>
      </c>
      <c r="D147" s="1" t="s">
        <v>963</v>
      </c>
      <c r="E147" s="1" t="s">
        <v>53</v>
      </c>
      <c r="F147" s="31">
        <v>4840</v>
      </c>
      <c r="G147" s="1" t="s">
        <v>962</v>
      </c>
      <c r="M147" s="1" t="s">
        <v>73</v>
      </c>
      <c r="N147" s="1" t="s">
        <v>1</v>
      </c>
      <c r="O147" s="23">
        <v>56.245407999999998</v>
      </c>
      <c r="P147" s="1" t="e">
        <f t="shared" si="24"/>
        <v>#REF!</v>
      </c>
      <c r="R147" s="7" t="str">
        <f>Table110[[#This Row],[Short Description]]</f>
        <v>IP8-1153/94B</v>
      </c>
      <c r="S147" s="1" t="s">
        <v>964</v>
      </c>
      <c r="T147" s="1" t="s">
        <v>722</v>
      </c>
      <c r="U147" s="1" t="s">
        <v>57</v>
      </c>
      <c r="V147" s="1" t="e">
        <f t="shared" si="25"/>
        <v>#REF!</v>
      </c>
      <c r="W147" s="1" t="e">
        <f t="shared" si="26"/>
        <v>#REF!</v>
      </c>
      <c r="X147" s="1" t="s">
        <v>524</v>
      </c>
      <c r="AC147" s="6"/>
      <c r="AH147" s="1" t="e">
        <f t="shared" si="27"/>
        <v>#REF!</v>
      </c>
      <c r="AI147" s="1" t="e">
        <f t="shared" si="28"/>
        <v>#REF!</v>
      </c>
      <c r="AJ147" s="1" t="e">
        <f t="shared" si="29"/>
        <v>#REF!</v>
      </c>
      <c r="AK147" s="1" t="e">
        <f t="shared" si="30"/>
        <v>#REF!</v>
      </c>
      <c r="AL147" s="1" t="s">
        <v>54</v>
      </c>
      <c r="AM147" s="1" t="s">
        <v>151</v>
      </c>
      <c r="AN147" s="11" t="e">
        <f t="shared" si="31"/>
        <v>#REF!</v>
      </c>
      <c r="AO147" s="1" t="str">
        <f>Table110[[#This Row],[Manufacturer''s Category]]</f>
        <v>Community</v>
      </c>
      <c r="AQ147" s="1" t="e">
        <f t="shared" si="32"/>
        <v>#REF!</v>
      </c>
    </row>
    <row r="148" spans="1:44" ht="42" customHeight="1" x14ac:dyDescent="0.3">
      <c r="A148" s="1" t="e">
        <f t="shared" si="22"/>
        <v>#REF!</v>
      </c>
      <c r="B148" s="5" t="e">
        <f t="shared" si="23"/>
        <v>#REF!</v>
      </c>
      <c r="C148" s="33" t="s">
        <v>4020</v>
      </c>
      <c r="D148" s="1" t="s">
        <v>966</v>
      </c>
      <c r="E148" s="1" t="s">
        <v>53</v>
      </c>
      <c r="F148" s="31">
        <v>4840</v>
      </c>
      <c r="G148" s="1" t="s">
        <v>965</v>
      </c>
      <c r="M148" s="1" t="s">
        <v>73</v>
      </c>
      <c r="N148" s="1" t="s">
        <v>1</v>
      </c>
      <c r="O148" s="23">
        <v>56.245407999999998</v>
      </c>
      <c r="P148" s="1" t="e">
        <f t="shared" si="24"/>
        <v>#REF!</v>
      </c>
      <c r="R148" s="7" t="str">
        <f>Table110[[#This Row],[Short Description]]</f>
        <v>IP8-1153/94W</v>
      </c>
      <c r="S148" s="1" t="s">
        <v>967</v>
      </c>
      <c r="T148" s="1" t="s">
        <v>722</v>
      </c>
      <c r="U148" s="1" t="s">
        <v>57</v>
      </c>
      <c r="V148" s="1" t="e">
        <f t="shared" si="25"/>
        <v>#REF!</v>
      </c>
      <c r="W148" s="1" t="e">
        <f t="shared" si="26"/>
        <v>#REF!</v>
      </c>
      <c r="X148" s="1" t="s">
        <v>524</v>
      </c>
      <c r="AC148" s="6"/>
      <c r="AH148" s="1" t="e">
        <f t="shared" si="27"/>
        <v>#REF!</v>
      </c>
      <c r="AI148" s="1" t="e">
        <f t="shared" si="28"/>
        <v>#REF!</v>
      </c>
      <c r="AJ148" s="1" t="e">
        <f t="shared" si="29"/>
        <v>#REF!</v>
      </c>
      <c r="AK148" s="1" t="e">
        <f t="shared" si="30"/>
        <v>#REF!</v>
      </c>
      <c r="AL148" s="1" t="s">
        <v>54</v>
      </c>
      <c r="AM148" s="1" t="s">
        <v>151</v>
      </c>
      <c r="AN148" s="11" t="e">
        <f t="shared" si="31"/>
        <v>#REF!</v>
      </c>
      <c r="AO148" s="1" t="str">
        <f>Table110[[#This Row],[Manufacturer''s Category]]</f>
        <v>Community</v>
      </c>
      <c r="AQ148" s="1" t="e">
        <f t="shared" si="32"/>
        <v>#REF!</v>
      </c>
    </row>
    <row r="149" spans="1:44" ht="42" customHeight="1" x14ac:dyDescent="0.3">
      <c r="A149" s="1" t="e">
        <f t="shared" si="22"/>
        <v>#REF!</v>
      </c>
      <c r="B149" s="5" t="e">
        <f t="shared" si="23"/>
        <v>#REF!</v>
      </c>
      <c r="C149" s="33" t="s">
        <v>4021</v>
      </c>
      <c r="D149" s="1" t="s">
        <v>969</v>
      </c>
      <c r="E149" s="1" t="s">
        <v>53</v>
      </c>
      <c r="F149" s="31" t="s">
        <v>758</v>
      </c>
      <c r="G149" s="1" t="s">
        <v>968</v>
      </c>
      <c r="M149" s="1" t="s">
        <v>73</v>
      </c>
      <c r="N149" s="1" t="s">
        <v>1</v>
      </c>
      <c r="O149" s="23"/>
      <c r="P149" s="1" t="e">
        <f t="shared" si="24"/>
        <v>#REF!</v>
      </c>
      <c r="R149" s="7" t="str">
        <f>Table110[[#This Row],[Short Description]]</f>
        <v>IP8-1153/xx-CTO</v>
      </c>
      <c r="S149" s="1" t="s">
        <v>970</v>
      </c>
      <c r="T149" s="1" t="s">
        <v>722</v>
      </c>
      <c r="U149" s="1" t="s">
        <v>57</v>
      </c>
      <c r="V149" s="1" t="e">
        <f t="shared" si="25"/>
        <v>#REF!</v>
      </c>
      <c r="W149" s="1" t="e">
        <f t="shared" si="26"/>
        <v>#REF!</v>
      </c>
      <c r="X149" s="1" t="s">
        <v>524</v>
      </c>
      <c r="AC149" s="6"/>
      <c r="AH149" s="1" t="e">
        <f t="shared" si="27"/>
        <v>#REF!</v>
      </c>
      <c r="AI149" s="1" t="e">
        <f t="shared" si="28"/>
        <v>#REF!</v>
      </c>
      <c r="AJ149" s="1" t="e">
        <f t="shared" si="29"/>
        <v>#REF!</v>
      </c>
      <c r="AK149" s="1" t="e">
        <f t="shared" si="30"/>
        <v>#REF!</v>
      </c>
      <c r="AL149" s="1" t="s">
        <v>54</v>
      </c>
      <c r="AM149" s="1" t="s">
        <v>151</v>
      </c>
      <c r="AN149" s="11" t="e">
        <f t="shared" si="31"/>
        <v>#REF!</v>
      </c>
      <c r="AO149" s="1" t="str">
        <f>Table110[[#This Row],[Manufacturer''s Category]]</f>
        <v>Community</v>
      </c>
      <c r="AQ149" s="1" t="e">
        <f t="shared" si="32"/>
        <v>#REF!</v>
      </c>
      <c r="AR149" s="1" t="s">
        <v>760</v>
      </c>
    </row>
    <row r="150" spans="1:44" ht="42" customHeight="1" x14ac:dyDescent="0.3">
      <c r="A150" s="1" t="e">
        <f t="shared" si="22"/>
        <v>#REF!</v>
      </c>
      <c r="B150" s="5" t="e">
        <f t="shared" si="23"/>
        <v>#REF!</v>
      </c>
      <c r="C150" s="33" t="s">
        <v>4022</v>
      </c>
      <c r="D150" s="1" t="s">
        <v>972</v>
      </c>
      <c r="E150" s="1" t="s">
        <v>53</v>
      </c>
      <c r="F150" s="31">
        <v>6600</v>
      </c>
      <c r="G150" s="1" t="s">
        <v>971</v>
      </c>
      <c r="M150" s="1" t="s">
        <v>73</v>
      </c>
      <c r="N150" s="1" t="s">
        <v>1</v>
      </c>
      <c r="O150" s="23">
        <v>56.245407999999998</v>
      </c>
      <c r="P150" s="1" t="e">
        <f t="shared" si="24"/>
        <v>#REF!</v>
      </c>
      <c r="R150" s="7" t="str">
        <f>Table110[[#This Row],[Short Description]]</f>
        <v>IP8-1153WR64</v>
      </c>
      <c r="S150" s="1" t="s">
        <v>973</v>
      </c>
      <c r="T150" s="1" t="s">
        <v>722</v>
      </c>
      <c r="U150" s="1" t="s">
        <v>57</v>
      </c>
      <c r="V150" s="1" t="e">
        <f t="shared" si="25"/>
        <v>#REF!</v>
      </c>
      <c r="W150" s="1" t="e">
        <f t="shared" si="26"/>
        <v>#REF!</v>
      </c>
      <c r="X150" s="1" t="s">
        <v>524</v>
      </c>
      <c r="AC150" s="6"/>
      <c r="AH150" s="1" t="e">
        <f t="shared" si="27"/>
        <v>#REF!</v>
      </c>
      <c r="AI150" s="1" t="e">
        <f t="shared" si="28"/>
        <v>#REF!</v>
      </c>
      <c r="AJ150" s="1" t="e">
        <f t="shared" si="29"/>
        <v>#REF!</v>
      </c>
      <c r="AK150" s="1" t="e">
        <f t="shared" si="30"/>
        <v>#REF!</v>
      </c>
      <c r="AL150" s="1" t="s">
        <v>54</v>
      </c>
      <c r="AM150" s="1" t="s">
        <v>151</v>
      </c>
      <c r="AN150" s="11" t="e">
        <f t="shared" si="31"/>
        <v>#REF!</v>
      </c>
      <c r="AO150" s="1" t="str">
        <f>Table110[[#This Row],[Manufacturer''s Category]]</f>
        <v>Community</v>
      </c>
      <c r="AQ150" s="1" t="e">
        <f t="shared" si="32"/>
        <v>#REF!</v>
      </c>
    </row>
    <row r="151" spans="1:44" ht="42" customHeight="1" x14ac:dyDescent="0.3">
      <c r="A151" s="1" t="e">
        <f t="shared" si="22"/>
        <v>#REF!</v>
      </c>
      <c r="B151" s="5" t="e">
        <f t="shared" si="23"/>
        <v>#REF!</v>
      </c>
      <c r="C151" s="33" t="s">
        <v>4023</v>
      </c>
      <c r="D151" s="1" t="s">
        <v>975</v>
      </c>
      <c r="E151" s="1" t="s">
        <v>53</v>
      </c>
      <c r="F151" s="31">
        <v>6600</v>
      </c>
      <c r="G151" s="1" t="s">
        <v>974</v>
      </c>
      <c r="M151" s="1" t="s">
        <v>73</v>
      </c>
      <c r="N151" s="1" t="s">
        <v>1</v>
      </c>
      <c r="O151" s="23">
        <v>56.245407999999998</v>
      </c>
      <c r="P151" s="1" t="e">
        <f t="shared" si="24"/>
        <v>#REF!</v>
      </c>
      <c r="R151" s="7" t="str">
        <f>Table110[[#This Row],[Short Description]]</f>
        <v>IP8-1153WR66</v>
      </c>
      <c r="S151" s="1" t="s">
        <v>976</v>
      </c>
      <c r="T151" s="1" t="s">
        <v>722</v>
      </c>
      <c r="U151" s="1" t="s">
        <v>57</v>
      </c>
      <c r="V151" s="1" t="e">
        <f t="shared" si="25"/>
        <v>#REF!</v>
      </c>
      <c r="W151" s="1" t="e">
        <f t="shared" si="26"/>
        <v>#REF!</v>
      </c>
      <c r="X151" s="1" t="s">
        <v>524</v>
      </c>
      <c r="AC151" s="6"/>
      <c r="AH151" s="1" t="e">
        <f t="shared" si="27"/>
        <v>#REF!</v>
      </c>
      <c r="AI151" s="1" t="e">
        <f t="shared" si="28"/>
        <v>#REF!</v>
      </c>
      <c r="AJ151" s="1" t="e">
        <f t="shared" si="29"/>
        <v>#REF!</v>
      </c>
      <c r="AK151" s="1" t="e">
        <f t="shared" si="30"/>
        <v>#REF!</v>
      </c>
      <c r="AL151" s="1" t="s">
        <v>54</v>
      </c>
      <c r="AM151" s="1" t="s">
        <v>151</v>
      </c>
      <c r="AN151" s="11" t="e">
        <f t="shared" si="31"/>
        <v>#REF!</v>
      </c>
      <c r="AO151" s="1" t="str">
        <f>Table110[[#This Row],[Manufacturer''s Category]]</f>
        <v>Community</v>
      </c>
      <c r="AQ151" s="1" t="e">
        <f t="shared" si="32"/>
        <v>#REF!</v>
      </c>
    </row>
    <row r="152" spans="1:44" ht="42" customHeight="1" x14ac:dyDescent="0.3">
      <c r="A152" s="1" t="e">
        <f t="shared" si="22"/>
        <v>#REF!</v>
      </c>
      <c r="B152" s="5" t="e">
        <f t="shared" si="23"/>
        <v>#REF!</v>
      </c>
      <c r="C152" s="33" t="s">
        <v>4024</v>
      </c>
      <c r="D152" s="1" t="s">
        <v>978</v>
      </c>
      <c r="E152" s="1" t="s">
        <v>53</v>
      </c>
      <c r="F152" s="31">
        <v>6600</v>
      </c>
      <c r="G152" s="1" t="s">
        <v>977</v>
      </c>
      <c r="M152" s="1" t="s">
        <v>73</v>
      </c>
      <c r="N152" s="1" t="s">
        <v>1</v>
      </c>
      <c r="O152" s="23">
        <v>56.245407999999998</v>
      </c>
      <c r="P152" s="1" t="e">
        <f t="shared" si="24"/>
        <v>#REF!</v>
      </c>
      <c r="R152" s="7" t="str">
        <f>Table110[[#This Row],[Short Description]]</f>
        <v>IP8-1153WR94</v>
      </c>
      <c r="S152" s="1" t="s">
        <v>979</v>
      </c>
      <c r="T152" s="1" t="s">
        <v>722</v>
      </c>
      <c r="U152" s="1" t="s">
        <v>57</v>
      </c>
      <c r="V152" s="1" t="e">
        <f t="shared" si="25"/>
        <v>#REF!</v>
      </c>
      <c r="W152" s="1" t="e">
        <f t="shared" si="26"/>
        <v>#REF!</v>
      </c>
      <c r="X152" s="1" t="s">
        <v>524</v>
      </c>
      <c r="AC152" s="6"/>
      <c r="AH152" s="1" t="e">
        <f t="shared" si="27"/>
        <v>#REF!</v>
      </c>
      <c r="AI152" s="1" t="e">
        <f t="shared" si="28"/>
        <v>#REF!</v>
      </c>
      <c r="AJ152" s="1" t="e">
        <f t="shared" si="29"/>
        <v>#REF!</v>
      </c>
      <c r="AK152" s="1" t="e">
        <f t="shared" si="30"/>
        <v>#REF!</v>
      </c>
      <c r="AL152" s="1" t="s">
        <v>54</v>
      </c>
      <c r="AM152" s="1" t="s">
        <v>151</v>
      </c>
      <c r="AN152" s="11" t="e">
        <f t="shared" si="31"/>
        <v>#REF!</v>
      </c>
      <c r="AO152" s="1" t="str">
        <f>Table110[[#This Row],[Manufacturer''s Category]]</f>
        <v>Community</v>
      </c>
      <c r="AQ152" s="1" t="e">
        <f t="shared" si="32"/>
        <v>#REF!</v>
      </c>
    </row>
    <row r="153" spans="1:44" ht="42" customHeight="1" x14ac:dyDescent="0.3">
      <c r="A153" s="1" t="e">
        <f t="shared" si="22"/>
        <v>#REF!</v>
      </c>
      <c r="B153" s="5" t="e">
        <f t="shared" si="23"/>
        <v>#REF!</v>
      </c>
      <c r="C153" s="33" t="s">
        <v>4025</v>
      </c>
      <c r="D153" s="1" t="s">
        <v>981</v>
      </c>
      <c r="E153" s="1" t="s">
        <v>53</v>
      </c>
      <c r="F153" s="31">
        <v>1982</v>
      </c>
      <c r="G153" s="1" t="s">
        <v>980</v>
      </c>
      <c r="M153" s="1" t="s">
        <v>73</v>
      </c>
      <c r="N153" s="1" t="s">
        <v>1</v>
      </c>
      <c r="O153" s="23">
        <v>32.658624000000003</v>
      </c>
      <c r="P153" s="1" t="e">
        <f t="shared" si="24"/>
        <v>#REF!</v>
      </c>
      <c r="R153" s="7" t="str">
        <f>Table110[[#This Row],[Short Description]]</f>
        <v>IS6-112B</v>
      </c>
      <c r="S153" s="1" t="s">
        <v>982</v>
      </c>
      <c r="T153" s="1" t="s">
        <v>983</v>
      </c>
      <c r="U153" s="1" t="s">
        <v>57</v>
      </c>
      <c r="V153" s="1" t="e">
        <f t="shared" si="25"/>
        <v>#REF!</v>
      </c>
      <c r="W153" s="1" t="e">
        <f t="shared" si="26"/>
        <v>#REF!</v>
      </c>
      <c r="X153" s="1" t="s">
        <v>524</v>
      </c>
      <c r="AC153" s="6"/>
      <c r="AH153" s="1" t="e">
        <f t="shared" si="27"/>
        <v>#REF!</v>
      </c>
      <c r="AI153" s="1" t="e">
        <f t="shared" si="28"/>
        <v>#REF!</v>
      </c>
      <c r="AJ153" s="1" t="e">
        <f t="shared" si="29"/>
        <v>#REF!</v>
      </c>
      <c r="AK153" s="1" t="e">
        <f t="shared" si="30"/>
        <v>#REF!</v>
      </c>
      <c r="AL153" s="1" t="s">
        <v>54</v>
      </c>
      <c r="AM153" s="1" t="s">
        <v>151</v>
      </c>
      <c r="AN153" s="11" t="e">
        <f t="shared" si="31"/>
        <v>#REF!</v>
      </c>
      <c r="AO153" s="1" t="str">
        <f>Table110[[#This Row],[Manufacturer''s Category]]</f>
        <v>Community</v>
      </c>
      <c r="AQ153" s="1" t="e">
        <f t="shared" si="32"/>
        <v>#REF!</v>
      </c>
    </row>
    <row r="154" spans="1:44" ht="42" customHeight="1" x14ac:dyDescent="0.3">
      <c r="A154" s="1" t="e">
        <f t="shared" si="22"/>
        <v>#REF!</v>
      </c>
      <c r="B154" s="5" t="e">
        <f t="shared" si="23"/>
        <v>#REF!</v>
      </c>
      <c r="C154" s="33" t="s">
        <v>4026</v>
      </c>
      <c r="D154" s="1" t="s">
        <v>985</v>
      </c>
      <c r="E154" s="1" t="s">
        <v>53</v>
      </c>
      <c r="F154" s="31" t="s">
        <v>758</v>
      </c>
      <c r="G154" s="1" t="s">
        <v>984</v>
      </c>
      <c r="M154" s="1" t="s">
        <v>73</v>
      </c>
      <c r="N154" s="1" t="s">
        <v>1</v>
      </c>
      <c r="O154" s="23"/>
      <c r="P154" s="1" t="e">
        <f t="shared" si="24"/>
        <v>#REF!</v>
      </c>
      <c r="R154" s="7" t="str">
        <f>Table110[[#This Row],[Short Description]]</f>
        <v>IS6-112C</v>
      </c>
      <c r="S154" s="1" t="s">
        <v>986</v>
      </c>
      <c r="T154" s="1" t="s">
        <v>983</v>
      </c>
      <c r="U154" s="1" t="s">
        <v>57</v>
      </c>
      <c r="V154" s="1" t="e">
        <f t="shared" si="25"/>
        <v>#REF!</v>
      </c>
      <c r="W154" s="1" t="e">
        <f t="shared" si="26"/>
        <v>#REF!</v>
      </c>
      <c r="X154" s="1" t="s">
        <v>524</v>
      </c>
      <c r="AC154" s="6"/>
      <c r="AH154" s="1" t="e">
        <f t="shared" si="27"/>
        <v>#REF!</v>
      </c>
      <c r="AI154" s="1" t="e">
        <f t="shared" si="28"/>
        <v>#REF!</v>
      </c>
      <c r="AJ154" s="1" t="e">
        <f t="shared" si="29"/>
        <v>#REF!</v>
      </c>
      <c r="AK154" s="1" t="e">
        <f t="shared" si="30"/>
        <v>#REF!</v>
      </c>
      <c r="AL154" s="1" t="s">
        <v>54</v>
      </c>
      <c r="AM154" s="1" t="s">
        <v>151</v>
      </c>
      <c r="AN154" s="11" t="e">
        <f t="shared" si="31"/>
        <v>#REF!</v>
      </c>
      <c r="AO154" s="1" t="str">
        <f>Table110[[#This Row],[Manufacturer''s Category]]</f>
        <v>Community</v>
      </c>
      <c r="AQ154" s="1" t="e">
        <f t="shared" si="32"/>
        <v>#REF!</v>
      </c>
      <c r="AR154" s="1" t="s">
        <v>760</v>
      </c>
    </row>
    <row r="155" spans="1:44" ht="42" customHeight="1" x14ac:dyDescent="0.3">
      <c r="A155" s="1" t="e">
        <f t="shared" si="22"/>
        <v>#REF!</v>
      </c>
      <c r="B155" s="5" t="e">
        <f t="shared" si="23"/>
        <v>#REF!</v>
      </c>
      <c r="C155" s="33" t="s">
        <v>4027</v>
      </c>
      <c r="D155" s="1" t="s">
        <v>988</v>
      </c>
      <c r="E155" s="1" t="s">
        <v>53</v>
      </c>
      <c r="F155" s="31">
        <v>1982</v>
      </c>
      <c r="G155" s="1" t="s">
        <v>987</v>
      </c>
      <c r="M155" s="1" t="s">
        <v>73</v>
      </c>
      <c r="N155" s="1" t="s">
        <v>1</v>
      </c>
      <c r="O155" s="23">
        <v>32.658624000000003</v>
      </c>
      <c r="P155" s="1" t="e">
        <f t="shared" si="24"/>
        <v>#REF!</v>
      </c>
      <c r="R155" s="7" t="str">
        <f>Table110[[#This Row],[Short Description]]</f>
        <v>IS6-112W</v>
      </c>
      <c r="S155" s="1" t="s">
        <v>989</v>
      </c>
      <c r="T155" s="1" t="s">
        <v>983</v>
      </c>
      <c r="U155" s="1" t="s">
        <v>57</v>
      </c>
      <c r="V155" s="1" t="e">
        <f t="shared" si="25"/>
        <v>#REF!</v>
      </c>
      <c r="W155" s="1" t="e">
        <f t="shared" si="26"/>
        <v>#REF!</v>
      </c>
      <c r="X155" s="1" t="s">
        <v>524</v>
      </c>
      <c r="AC155" s="6"/>
      <c r="AH155" s="1" t="e">
        <f t="shared" si="27"/>
        <v>#REF!</v>
      </c>
      <c r="AI155" s="1" t="e">
        <f t="shared" si="28"/>
        <v>#REF!</v>
      </c>
      <c r="AJ155" s="1" t="e">
        <f t="shared" si="29"/>
        <v>#REF!</v>
      </c>
      <c r="AK155" s="1" t="e">
        <f t="shared" si="30"/>
        <v>#REF!</v>
      </c>
      <c r="AL155" s="1" t="s">
        <v>54</v>
      </c>
      <c r="AM155" s="1" t="s">
        <v>151</v>
      </c>
      <c r="AN155" s="11" t="e">
        <f t="shared" si="31"/>
        <v>#REF!</v>
      </c>
      <c r="AO155" s="1" t="str">
        <f>Table110[[#This Row],[Manufacturer''s Category]]</f>
        <v>Community</v>
      </c>
      <c r="AQ155" s="1" t="e">
        <f t="shared" si="32"/>
        <v>#REF!</v>
      </c>
    </row>
    <row r="156" spans="1:44" ht="42" customHeight="1" x14ac:dyDescent="0.3">
      <c r="A156" s="1" t="e">
        <f t="shared" si="22"/>
        <v>#REF!</v>
      </c>
      <c r="B156" s="5" t="e">
        <f t="shared" si="23"/>
        <v>#REF!</v>
      </c>
      <c r="C156" s="33" t="s">
        <v>4028</v>
      </c>
      <c r="D156" s="1" t="s">
        <v>991</v>
      </c>
      <c r="E156" s="1" t="s">
        <v>53</v>
      </c>
      <c r="F156" s="31">
        <v>3100</v>
      </c>
      <c r="G156" s="1" t="s">
        <v>990</v>
      </c>
      <c r="M156" s="1" t="s">
        <v>73</v>
      </c>
      <c r="N156" s="1" t="s">
        <v>1</v>
      </c>
      <c r="O156" s="23">
        <v>32.658624000000003</v>
      </c>
      <c r="P156" s="1" t="e">
        <f t="shared" si="24"/>
        <v>#REF!</v>
      </c>
      <c r="R156" s="7" t="str">
        <f>Table110[[#This Row],[Short Description]]</f>
        <v>IS6-112WR</v>
      </c>
      <c r="S156" s="1" t="s">
        <v>992</v>
      </c>
      <c r="T156" s="1" t="s">
        <v>983</v>
      </c>
      <c r="U156" s="1" t="s">
        <v>57</v>
      </c>
      <c r="V156" s="1" t="e">
        <f t="shared" si="25"/>
        <v>#REF!</v>
      </c>
      <c r="W156" s="1" t="e">
        <f t="shared" si="26"/>
        <v>#REF!</v>
      </c>
      <c r="X156" s="1" t="s">
        <v>524</v>
      </c>
      <c r="AC156" s="6"/>
      <c r="AH156" s="1" t="e">
        <f t="shared" si="27"/>
        <v>#REF!</v>
      </c>
      <c r="AI156" s="1" t="e">
        <f t="shared" si="28"/>
        <v>#REF!</v>
      </c>
      <c r="AJ156" s="1" t="e">
        <f t="shared" si="29"/>
        <v>#REF!</v>
      </c>
      <c r="AK156" s="1" t="e">
        <f t="shared" si="30"/>
        <v>#REF!</v>
      </c>
      <c r="AL156" s="1" t="s">
        <v>54</v>
      </c>
      <c r="AM156" s="1" t="s">
        <v>151</v>
      </c>
      <c r="AN156" s="11" t="e">
        <f t="shared" si="31"/>
        <v>#REF!</v>
      </c>
      <c r="AO156" s="1" t="str">
        <f>Table110[[#This Row],[Manufacturer''s Category]]</f>
        <v>Community</v>
      </c>
      <c r="AQ156" s="1" t="e">
        <f t="shared" si="32"/>
        <v>#REF!</v>
      </c>
    </row>
    <row r="157" spans="1:44" ht="42" customHeight="1" x14ac:dyDescent="0.3">
      <c r="A157" s="1" t="e">
        <f t="shared" si="22"/>
        <v>#REF!</v>
      </c>
      <c r="B157" s="5" t="e">
        <f t="shared" si="23"/>
        <v>#REF!</v>
      </c>
      <c r="C157" s="33" t="s">
        <v>4029</v>
      </c>
      <c r="D157" s="1" t="s">
        <v>994</v>
      </c>
      <c r="E157" s="1" t="s">
        <v>53</v>
      </c>
      <c r="F157" s="31">
        <v>2200</v>
      </c>
      <c r="G157" s="1" t="s">
        <v>993</v>
      </c>
      <c r="M157" s="1" t="s">
        <v>73</v>
      </c>
      <c r="N157" s="1" t="s">
        <v>1</v>
      </c>
      <c r="O157" s="23">
        <v>39.916095999999996</v>
      </c>
      <c r="P157" s="1" t="e">
        <f t="shared" si="24"/>
        <v>#REF!</v>
      </c>
      <c r="R157" s="7" t="str">
        <f>Table110[[#This Row],[Short Description]]</f>
        <v>IS6-115B</v>
      </c>
      <c r="S157" s="1" t="s">
        <v>995</v>
      </c>
      <c r="T157" s="1" t="s">
        <v>983</v>
      </c>
      <c r="U157" s="1" t="s">
        <v>57</v>
      </c>
      <c r="V157" s="1" t="e">
        <f t="shared" si="25"/>
        <v>#REF!</v>
      </c>
      <c r="W157" s="1" t="e">
        <f t="shared" si="26"/>
        <v>#REF!</v>
      </c>
      <c r="X157" s="1" t="s">
        <v>524</v>
      </c>
      <c r="AC157" s="6"/>
      <c r="AH157" s="1" t="e">
        <f t="shared" si="27"/>
        <v>#REF!</v>
      </c>
      <c r="AI157" s="1" t="e">
        <f t="shared" si="28"/>
        <v>#REF!</v>
      </c>
      <c r="AJ157" s="1" t="e">
        <f t="shared" si="29"/>
        <v>#REF!</v>
      </c>
      <c r="AK157" s="1" t="e">
        <f t="shared" si="30"/>
        <v>#REF!</v>
      </c>
      <c r="AL157" s="1" t="s">
        <v>54</v>
      </c>
      <c r="AM157" s="1" t="s">
        <v>151</v>
      </c>
      <c r="AN157" s="11" t="e">
        <f t="shared" si="31"/>
        <v>#REF!</v>
      </c>
      <c r="AO157" s="1" t="str">
        <f>Table110[[#This Row],[Manufacturer''s Category]]</f>
        <v>Community</v>
      </c>
      <c r="AQ157" s="1" t="e">
        <f t="shared" si="32"/>
        <v>#REF!</v>
      </c>
    </row>
    <row r="158" spans="1:44" ht="42" customHeight="1" x14ac:dyDescent="0.3">
      <c r="A158" s="1" t="e">
        <f t="shared" si="22"/>
        <v>#REF!</v>
      </c>
      <c r="B158" s="5" t="e">
        <f t="shared" si="23"/>
        <v>#REF!</v>
      </c>
      <c r="C158" s="33" t="s">
        <v>4030</v>
      </c>
      <c r="D158" s="1" t="s">
        <v>997</v>
      </c>
      <c r="E158" s="1" t="s">
        <v>53</v>
      </c>
      <c r="F158" s="31" t="s">
        <v>758</v>
      </c>
      <c r="G158" s="1" t="s">
        <v>996</v>
      </c>
      <c r="M158" s="1" t="s">
        <v>73</v>
      </c>
      <c r="N158" s="1" t="s">
        <v>1</v>
      </c>
      <c r="O158" s="23"/>
      <c r="P158" s="1" t="e">
        <f t="shared" si="24"/>
        <v>#REF!</v>
      </c>
      <c r="R158" s="7" t="str">
        <f>Table110[[#This Row],[Short Description]]</f>
        <v>IS6-115C</v>
      </c>
      <c r="S158" s="1" t="s">
        <v>998</v>
      </c>
      <c r="T158" s="1" t="s">
        <v>983</v>
      </c>
      <c r="U158" s="1" t="s">
        <v>57</v>
      </c>
      <c r="V158" s="1" t="e">
        <f t="shared" si="25"/>
        <v>#REF!</v>
      </c>
      <c r="W158" s="1" t="e">
        <f t="shared" si="26"/>
        <v>#REF!</v>
      </c>
      <c r="X158" s="1" t="s">
        <v>524</v>
      </c>
      <c r="AC158" s="6"/>
      <c r="AH158" s="1" t="e">
        <f t="shared" si="27"/>
        <v>#REF!</v>
      </c>
      <c r="AI158" s="1" t="e">
        <f t="shared" si="28"/>
        <v>#REF!</v>
      </c>
      <c r="AJ158" s="1" t="e">
        <f t="shared" si="29"/>
        <v>#REF!</v>
      </c>
      <c r="AK158" s="1" t="e">
        <f t="shared" si="30"/>
        <v>#REF!</v>
      </c>
      <c r="AL158" s="1" t="s">
        <v>54</v>
      </c>
      <c r="AM158" s="1" t="s">
        <v>151</v>
      </c>
      <c r="AN158" s="11" t="e">
        <f t="shared" si="31"/>
        <v>#REF!</v>
      </c>
      <c r="AO158" s="1" t="str">
        <f>Table110[[#This Row],[Manufacturer''s Category]]</f>
        <v>Community</v>
      </c>
      <c r="AQ158" s="1" t="e">
        <f t="shared" si="32"/>
        <v>#REF!</v>
      </c>
      <c r="AR158" s="1" t="s">
        <v>760</v>
      </c>
    </row>
    <row r="159" spans="1:44" ht="42" customHeight="1" x14ac:dyDescent="0.3">
      <c r="A159" s="1" t="e">
        <f t="shared" si="22"/>
        <v>#REF!</v>
      </c>
      <c r="B159" s="5" t="e">
        <f t="shared" si="23"/>
        <v>#REF!</v>
      </c>
      <c r="C159" s="33" t="s">
        <v>4031</v>
      </c>
      <c r="D159" s="1" t="s">
        <v>1000</v>
      </c>
      <c r="E159" s="1" t="s">
        <v>53</v>
      </c>
      <c r="F159" s="31">
        <v>2200</v>
      </c>
      <c r="G159" s="1" t="s">
        <v>999</v>
      </c>
      <c r="M159" s="1" t="s">
        <v>73</v>
      </c>
      <c r="N159" s="1" t="s">
        <v>1</v>
      </c>
      <c r="O159" s="23">
        <v>39.916095999999996</v>
      </c>
      <c r="P159" s="1" t="e">
        <f t="shared" si="24"/>
        <v>#REF!</v>
      </c>
      <c r="R159" s="7" t="str">
        <f>Table110[[#This Row],[Short Description]]</f>
        <v>IS6-115W</v>
      </c>
      <c r="S159" s="1" t="s">
        <v>1001</v>
      </c>
      <c r="T159" s="1" t="s">
        <v>983</v>
      </c>
      <c r="U159" s="1" t="s">
        <v>57</v>
      </c>
      <c r="V159" s="1" t="e">
        <f t="shared" si="25"/>
        <v>#REF!</v>
      </c>
      <c r="W159" s="1" t="e">
        <f t="shared" si="26"/>
        <v>#REF!</v>
      </c>
      <c r="X159" s="1" t="s">
        <v>524</v>
      </c>
      <c r="AC159" s="6"/>
      <c r="AH159" s="1" t="e">
        <f t="shared" si="27"/>
        <v>#REF!</v>
      </c>
      <c r="AI159" s="1" t="e">
        <f t="shared" si="28"/>
        <v>#REF!</v>
      </c>
      <c r="AJ159" s="1" t="e">
        <f t="shared" si="29"/>
        <v>#REF!</v>
      </c>
      <c r="AK159" s="1" t="e">
        <f t="shared" si="30"/>
        <v>#REF!</v>
      </c>
      <c r="AL159" s="1" t="s">
        <v>54</v>
      </c>
      <c r="AM159" s="1" t="s">
        <v>151</v>
      </c>
      <c r="AN159" s="11" t="e">
        <f t="shared" si="31"/>
        <v>#REF!</v>
      </c>
      <c r="AO159" s="1" t="str">
        <f>Table110[[#This Row],[Manufacturer''s Category]]</f>
        <v>Community</v>
      </c>
      <c r="AQ159" s="1" t="e">
        <f t="shared" si="32"/>
        <v>#REF!</v>
      </c>
    </row>
    <row r="160" spans="1:44" ht="42" customHeight="1" x14ac:dyDescent="0.3">
      <c r="A160" s="1" t="e">
        <f t="shared" si="22"/>
        <v>#REF!</v>
      </c>
      <c r="B160" s="5" t="e">
        <f t="shared" si="23"/>
        <v>#REF!</v>
      </c>
      <c r="C160" s="33" t="s">
        <v>4032</v>
      </c>
      <c r="D160" s="1" t="s">
        <v>1003</v>
      </c>
      <c r="E160" s="1" t="s">
        <v>53</v>
      </c>
      <c r="F160" s="31">
        <v>3600</v>
      </c>
      <c r="G160" s="1" t="s">
        <v>1002</v>
      </c>
      <c r="M160" s="1" t="s">
        <v>73</v>
      </c>
      <c r="N160" s="1" t="s">
        <v>1</v>
      </c>
      <c r="O160" s="23">
        <v>39.916095999999996</v>
      </c>
      <c r="P160" s="1" t="e">
        <f t="shared" si="24"/>
        <v>#REF!</v>
      </c>
      <c r="R160" s="7" t="str">
        <f>Table110[[#This Row],[Short Description]]</f>
        <v>IS6-115WR</v>
      </c>
      <c r="S160" s="1" t="s">
        <v>1004</v>
      </c>
      <c r="T160" s="1" t="s">
        <v>983</v>
      </c>
      <c r="U160" s="1" t="s">
        <v>57</v>
      </c>
      <c r="V160" s="1" t="e">
        <f t="shared" si="25"/>
        <v>#REF!</v>
      </c>
      <c r="W160" s="1" t="e">
        <f t="shared" si="26"/>
        <v>#REF!</v>
      </c>
      <c r="X160" s="1" t="s">
        <v>524</v>
      </c>
      <c r="AC160" s="6"/>
      <c r="AH160" s="1" t="e">
        <f t="shared" si="27"/>
        <v>#REF!</v>
      </c>
      <c r="AI160" s="1" t="e">
        <f t="shared" si="28"/>
        <v>#REF!</v>
      </c>
      <c r="AJ160" s="1" t="e">
        <f t="shared" si="29"/>
        <v>#REF!</v>
      </c>
      <c r="AK160" s="1" t="e">
        <f t="shared" si="30"/>
        <v>#REF!</v>
      </c>
      <c r="AL160" s="1" t="s">
        <v>54</v>
      </c>
      <c r="AM160" s="1" t="s">
        <v>151</v>
      </c>
      <c r="AN160" s="11" t="e">
        <f t="shared" si="31"/>
        <v>#REF!</v>
      </c>
      <c r="AO160" s="1" t="str">
        <f>Table110[[#This Row],[Manufacturer''s Category]]</f>
        <v>Community</v>
      </c>
      <c r="AQ160" s="1" t="e">
        <f t="shared" si="32"/>
        <v>#REF!</v>
      </c>
    </row>
    <row r="161" spans="1:44" ht="42" customHeight="1" x14ac:dyDescent="0.3">
      <c r="A161" s="1" t="e">
        <f t="shared" si="22"/>
        <v>#REF!</v>
      </c>
      <c r="B161" s="5" t="e">
        <f t="shared" si="23"/>
        <v>#REF!</v>
      </c>
      <c r="C161" s="33" t="s">
        <v>4033</v>
      </c>
      <c r="D161" s="1" t="s">
        <v>1006</v>
      </c>
      <c r="E161" s="1" t="s">
        <v>53</v>
      </c>
      <c r="F161" s="31">
        <v>2586</v>
      </c>
      <c r="G161" s="1" t="s">
        <v>1005</v>
      </c>
      <c r="M161" s="1" t="s">
        <v>73</v>
      </c>
      <c r="N161" s="1" t="s">
        <v>1</v>
      </c>
      <c r="O161" s="23">
        <v>50.348711999999999</v>
      </c>
      <c r="P161" s="1" t="e">
        <f t="shared" si="24"/>
        <v>#REF!</v>
      </c>
      <c r="R161" s="7" t="str">
        <f>Table110[[#This Row],[Short Description]]</f>
        <v>IS6-118B</v>
      </c>
      <c r="S161" s="1" t="s">
        <v>1007</v>
      </c>
      <c r="T161" s="1" t="s">
        <v>983</v>
      </c>
      <c r="U161" s="1" t="s">
        <v>57</v>
      </c>
      <c r="V161" s="1" t="e">
        <f t="shared" si="25"/>
        <v>#REF!</v>
      </c>
      <c r="W161" s="1" t="e">
        <f t="shared" si="26"/>
        <v>#REF!</v>
      </c>
      <c r="X161" s="1" t="s">
        <v>524</v>
      </c>
      <c r="AC161" s="6"/>
      <c r="AH161" s="1" t="e">
        <f t="shared" si="27"/>
        <v>#REF!</v>
      </c>
      <c r="AI161" s="1" t="e">
        <f t="shared" si="28"/>
        <v>#REF!</v>
      </c>
      <c r="AJ161" s="1" t="e">
        <f t="shared" si="29"/>
        <v>#REF!</v>
      </c>
      <c r="AK161" s="1" t="e">
        <f t="shared" si="30"/>
        <v>#REF!</v>
      </c>
      <c r="AL161" s="1" t="s">
        <v>54</v>
      </c>
      <c r="AM161" s="1" t="s">
        <v>151</v>
      </c>
      <c r="AN161" s="11" t="e">
        <f t="shared" si="31"/>
        <v>#REF!</v>
      </c>
      <c r="AO161" s="1" t="str">
        <f>Table110[[#This Row],[Manufacturer''s Category]]</f>
        <v>Community</v>
      </c>
      <c r="AQ161" s="1" t="e">
        <f t="shared" si="32"/>
        <v>#REF!</v>
      </c>
    </row>
    <row r="162" spans="1:44" ht="42" customHeight="1" x14ac:dyDescent="0.3">
      <c r="A162" s="1" t="e">
        <f t="shared" si="22"/>
        <v>#REF!</v>
      </c>
      <c r="B162" s="5" t="e">
        <f t="shared" si="23"/>
        <v>#REF!</v>
      </c>
      <c r="C162" s="33" t="s">
        <v>4034</v>
      </c>
      <c r="D162" s="1" t="s">
        <v>1009</v>
      </c>
      <c r="E162" s="1" t="s">
        <v>53</v>
      </c>
      <c r="F162" s="31" t="s">
        <v>758</v>
      </c>
      <c r="G162" s="1" t="s">
        <v>1008</v>
      </c>
      <c r="M162" s="1" t="s">
        <v>73</v>
      </c>
      <c r="N162" s="1" t="s">
        <v>1</v>
      </c>
      <c r="O162" s="23"/>
      <c r="P162" s="1" t="e">
        <f t="shared" si="24"/>
        <v>#REF!</v>
      </c>
      <c r="R162" s="7" t="str">
        <f>Table110[[#This Row],[Short Description]]</f>
        <v>IS6-118C</v>
      </c>
      <c r="S162" s="1" t="s">
        <v>1010</v>
      </c>
      <c r="T162" s="1" t="s">
        <v>983</v>
      </c>
      <c r="U162" s="1" t="s">
        <v>57</v>
      </c>
      <c r="V162" s="1" t="e">
        <f t="shared" si="25"/>
        <v>#REF!</v>
      </c>
      <c r="W162" s="1" t="e">
        <f t="shared" si="26"/>
        <v>#REF!</v>
      </c>
      <c r="X162" s="1" t="s">
        <v>524</v>
      </c>
      <c r="AC162" s="6"/>
      <c r="AH162" s="1" t="e">
        <f t="shared" si="27"/>
        <v>#REF!</v>
      </c>
      <c r="AI162" s="1" t="e">
        <f t="shared" si="28"/>
        <v>#REF!</v>
      </c>
      <c r="AJ162" s="1" t="e">
        <f t="shared" si="29"/>
        <v>#REF!</v>
      </c>
      <c r="AK162" s="1" t="e">
        <f t="shared" si="30"/>
        <v>#REF!</v>
      </c>
      <c r="AL162" s="1" t="s">
        <v>54</v>
      </c>
      <c r="AM162" s="1" t="s">
        <v>151</v>
      </c>
      <c r="AN162" s="11" t="e">
        <f t="shared" si="31"/>
        <v>#REF!</v>
      </c>
      <c r="AO162" s="1" t="str">
        <f>Table110[[#This Row],[Manufacturer''s Category]]</f>
        <v>Community</v>
      </c>
      <c r="AQ162" s="1" t="e">
        <f t="shared" si="32"/>
        <v>#REF!</v>
      </c>
      <c r="AR162" s="1" t="s">
        <v>760</v>
      </c>
    </row>
    <row r="163" spans="1:44" ht="42" customHeight="1" x14ac:dyDescent="0.3">
      <c r="A163" s="1" t="e">
        <f t="shared" si="22"/>
        <v>#REF!</v>
      </c>
      <c r="B163" s="5" t="e">
        <f t="shared" si="23"/>
        <v>#REF!</v>
      </c>
      <c r="C163" s="33" t="s">
        <v>4035</v>
      </c>
      <c r="D163" s="1" t="s">
        <v>1012</v>
      </c>
      <c r="E163" s="1" t="s">
        <v>53</v>
      </c>
      <c r="F163" s="31">
        <v>2586</v>
      </c>
      <c r="G163" s="1" t="s">
        <v>1011</v>
      </c>
      <c r="M163" s="1" t="s">
        <v>73</v>
      </c>
      <c r="N163" s="1" t="s">
        <v>1</v>
      </c>
      <c r="O163" s="23">
        <v>50.348711999999999</v>
      </c>
      <c r="P163" s="1" t="e">
        <f t="shared" si="24"/>
        <v>#REF!</v>
      </c>
      <c r="R163" s="7" t="str">
        <f>Table110[[#This Row],[Short Description]]</f>
        <v>IS6-118W</v>
      </c>
      <c r="S163" s="1" t="s">
        <v>1013</v>
      </c>
      <c r="T163" s="1" t="s">
        <v>983</v>
      </c>
      <c r="U163" s="1" t="s">
        <v>57</v>
      </c>
      <c r="V163" s="1" t="e">
        <f t="shared" si="25"/>
        <v>#REF!</v>
      </c>
      <c r="W163" s="1" t="e">
        <f t="shared" si="26"/>
        <v>#REF!</v>
      </c>
      <c r="X163" s="1" t="s">
        <v>524</v>
      </c>
      <c r="AC163" s="6"/>
      <c r="AH163" s="1" t="e">
        <f t="shared" si="27"/>
        <v>#REF!</v>
      </c>
      <c r="AI163" s="1" t="e">
        <f t="shared" si="28"/>
        <v>#REF!</v>
      </c>
      <c r="AJ163" s="1" t="e">
        <f t="shared" si="29"/>
        <v>#REF!</v>
      </c>
      <c r="AK163" s="1" t="e">
        <f t="shared" si="30"/>
        <v>#REF!</v>
      </c>
      <c r="AL163" s="1" t="s">
        <v>54</v>
      </c>
      <c r="AM163" s="1" t="s">
        <v>151</v>
      </c>
      <c r="AN163" s="11" t="e">
        <f t="shared" si="31"/>
        <v>#REF!</v>
      </c>
      <c r="AO163" s="1" t="str">
        <f>Table110[[#This Row],[Manufacturer''s Category]]</f>
        <v>Community</v>
      </c>
      <c r="AQ163" s="1" t="e">
        <f t="shared" si="32"/>
        <v>#REF!</v>
      </c>
    </row>
    <row r="164" spans="1:44" ht="42" customHeight="1" x14ac:dyDescent="0.3">
      <c r="A164" s="1" t="e">
        <f t="shared" si="22"/>
        <v>#REF!</v>
      </c>
      <c r="B164" s="5" t="e">
        <f t="shared" si="23"/>
        <v>#REF!</v>
      </c>
      <c r="C164" s="33" t="s">
        <v>4036</v>
      </c>
      <c r="D164" s="1" t="s">
        <v>1015</v>
      </c>
      <c r="E164" s="1" t="s">
        <v>53</v>
      </c>
      <c r="F164" s="31">
        <v>4100</v>
      </c>
      <c r="G164" s="1" t="s">
        <v>1014</v>
      </c>
      <c r="M164" s="1" t="s">
        <v>73</v>
      </c>
      <c r="N164" s="1" t="s">
        <v>1</v>
      </c>
      <c r="O164" s="23">
        <v>50.348711999999999</v>
      </c>
      <c r="P164" s="1" t="e">
        <f t="shared" si="24"/>
        <v>#REF!</v>
      </c>
      <c r="R164" s="7" t="str">
        <f>Table110[[#This Row],[Short Description]]</f>
        <v>IS6-118WR</v>
      </c>
      <c r="S164" s="1" t="s">
        <v>1016</v>
      </c>
      <c r="T164" s="1" t="s">
        <v>983</v>
      </c>
      <c r="U164" s="1" t="s">
        <v>57</v>
      </c>
      <c r="V164" s="1" t="e">
        <f t="shared" si="25"/>
        <v>#REF!</v>
      </c>
      <c r="W164" s="1" t="e">
        <f t="shared" si="26"/>
        <v>#REF!</v>
      </c>
      <c r="X164" s="1" t="s">
        <v>524</v>
      </c>
      <c r="AC164" s="6"/>
      <c r="AH164" s="1" t="e">
        <f t="shared" si="27"/>
        <v>#REF!</v>
      </c>
      <c r="AI164" s="1" t="e">
        <f t="shared" si="28"/>
        <v>#REF!</v>
      </c>
      <c r="AJ164" s="1" t="e">
        <f t="shared" si="29"/>
        <v>#REF!</v>
      </c>
      <c r="AK164" s="1" t="e">
        <f t="shared" si="30"/>
        <v>#REF!</v>
      </c>
      <c r="AL164" s="1" t="s">
        <v>54</v>
      </c>
      <c r="AM164" s="1" t="s">
        <v>151</v>
      </c>
      <c r="AN164" s="11" t="e">
        <f t="shared" si="31"/>
        <v>#REF!</v>
      </c>
      <c r="AO164" s="1" t="str">
        <f>Table110[[#This Row],[Manufacturer''s Category]]</f>
        <v>Community</v>
      </c>
      <c r="AQ164" s="1" t="e">
        <f t="shared" si="32"/>
        <v>#REF!</v>
      </c>
    </row>
    <row r="165" spans="1:44" ht="42" customHeight="1" x14ac:dyDescent="0.3">
      <c r="A165" s="1" t="e">
        <f t="shared" si="22"/>
        <v>#REF!</v>
      </c>
      <c r="B165" s="5" t="e">
        <f t="shared" si="23"/>
        <v>#REF!</v>
      </c>
      <c r="C165" s="33" t="s">
        <v>4037</v>
      </c>
      <c r="D165" s="1" t="s">
        <v>1018</v>
      </c>
      <c r="E165" s="1" t="s">
        <v>53</v>
      </c>
      <c r="F165" s="31">
        <v>2862</v>
      </c>
      <c r="G165" s="1" t="s">
        <v>1017</v>
      </c>
      <c r="M165" s="1" t="s">
        <v>73</v>
      </c>
      <c r="N165" s="1" t="s">
        <v>1</v>
      </c>
      <c r="O165" s="23">
        <v>50.348711999999999</v>
      </c>
      <c r="P165" s="1" t="e">
        <f t="shared" si="24"/>
        <v>#REF!</v>
      </c>
      <c r="R165" s="7" t="str">
        <f>Table110[[#This Row],[Short Description]]</f>
        <v>IS6-212B</v>
      </c>
      <c r="S165" s="1" t="s">
        <v>1019</v>
      </c>
      <c r="T165" s="1" t="s">
        <v>983</v>
      </c>
      <c r="U165" s="1" t="s">
        <v>57</v>
      </c>
      <c r="V165" s="1" t="e">
        <f t="shared" si="25"/>
        <v>#REF!</v>
      </c>
      <c r="W165" s="1" t="e">
        <f t="shared" si="26"/>
        <v>#REF!</v>
      </c>
      <c r="X165" s="1" t="s">
        <v>524</v>
      </c>
      <c r="AC165" s="6"/>
      <c r="AH165" s="1" t="e">
        <f t="shared" si="27"/>
        <v>#REF!</v>
      </c>
      <c r="AI165" s="1" t="e">
        <f t="shared" si="28"/>
        <v>#REF!</v>
      </c>
      <c r="AJ165" s="1" t="e">
        <f t="shared" si="29"/>
        <v>#REF!</v>
      </c>
      <c r="AK165" s="1" t="e">
        <f t="shared" si="30"/>
        <v>#REF!</v>
      </c>
      <c r="AL165" s="1" t="s">
        <v>54</v>
      </c>
      <c r="AM165" s="1" t="s">
        <v>151</v>
      </c>
      <c r="AN165" s="11" t="e">
        <f t="shared" si="31"/>
        <v>#REF!</v>
      </c>
      <c r="AO165" s="1" t="str">
        <f>Table110[[#This Row],[Manufacturer''s Category]]</f>
        <v>Community</v>
      </c>
      <c r="AQ165" s="1" t="e">
        <f t="shared" si="32"/>
        <v>#REF!</v>
      </c>
    </row>
    <row r="166" spans="1:44" ht="42" customHeight="1" x14ac:dyDescent="0.3">
      <c r="A166" s="1" t="e">
        <f t="shared" si="22"/>
        <v>#REF!</v>
      </c>
      <c r="B166" s="5" t="e">
        <f t="shared" si="23"/>
        <v>#REF!</v>
      </c>
      <c r="C166" s="33" t="s">
        <v>4038</v>
      </c>
      <c r="D166" s="1" t="s">
        <v>1021</v>
      </c>
      <c r="E166" s="1" t="s">
        <v>53</v>
      </c>
      <c r="F166" s="31" t="s">
        <v>758</v>
      </c>
      <c r="G166" s="1" t="s">
        <v>1020</v>
      </c>
      <c r="M166" s="1" t="s">
        <v>73</v>
      </c>
      <c r="N166" s="1" t="s">
        <v>1</v>
      </c>
      <c r="O166" s="23"/>
      <c r="P166" s="1" t="e">
        <f t="shared" si="24"/>
        <v>#REF!</v>
      </c>
      <c r="R166" s="7" t="str">
        <f>Table110[[#This Row],[Short Description]]</f>
        <v>IS6-212C</v>
      </c>
      <c r="S166" s="1" t="s">
        <v>1022</v>
      </c>
      <c r="T166" s="1" t="s">
        <v>983</v>
      </c>
      <c r="U166" s="1" t="s">
        <v>57</v>
      </c>
      <c r="V166" s="1" t="e">
        <f t="shared" si="25"/>
        <v>#REF!</v>
      </c>
      <c r="W166" s="1" t="e">
        <f t="shared" si="26"/>
        <v>#REF!</v>
      </c>
      <c r="X166" s="1" t="s">
        <v>524</v>
      </c>
      <c r="AC166" s="6"/>
      <c r="AH166" s="1" t="e">
        <f t="shared" si="27"/>
        <v>#REF!</v>
      </c>
      <c r="AI166" s="1" t="e">
        <f t="shared" si="28"/>
        <v>#REF!</v>
      </c>
      <c r="AJ166" s="1" t="e">
        <f t="shared" si="29"/>
        <v>#REF!</v>
      </c>
      <c r="AK166" s="1" t="e">
        <f t="shared" si="30"/>
        <v>#REF!</v>
      </c>
      <c r="AL166" s="1" t="s">
        <v>54</v>
      </c>
      <c r="AM166" s="1" t="s">
        <v>151</v>
      </c>
      <c r="AN166" s="11" t="e">
        <f t="shared" si="31"/>
        <v>#REF!</v>
      </c>
      <c r="AO166" s="1" t="str">
        <f>Table110[[#This Row],[Manufacturer''s Category]]</f>
        <v>Community</v>
      </c>
      <c r="AQ166" s="1" t="e">
        <f t="shared" si="32"/>
        <v>#REF!</v>
      </c>
      <c r="AR166" s="1" t="s">
        <v>760</v>
      </c>
    </row>
    <row r="167" spans="1:44" ht="42" customHeight="1" x14ac:dyDescent="0.3">
      <c r="A167" s="1" t="e">
        <f t="shared" si="22"/>
        <v>#REF!</v>
      </c>
      <c r="B167" s="5" t="e">
        <f t="shared" si="23"/>
        <v>#REF!</v>
      </c>
      <c r="C167" s="33" t="s">
        <v>4039</v>
      </c>
      <c r="D167" s="1" t="s">
        <v>1024</v>
      </c>
      <c r="E167" s="1" t="s">
        <v>53</v>
      </c>
      <c r="F167" s="31">
        <v>2862</v>
      </c>
      <c r="G167" s="1" t="s">
        <v>1023</v>
      </c>
      <c r="M167" s="1" t="s">
        <v>73</v>
      </c>
      <c r="N167" s="1" t="s">
        <v>1</v>
      </c>
      <c r="O167" s="23">
        <v>50.348711999999999</v>
      </c>
      <c r="P167" s="1" t="e">
        <f t="shared" si="24"/>
        <v>#REF!</v>
      </c>
      <c r="R167" s="7" t="str">
        <f>Table110[[#This Row],[Short Description]]</f>
        <v>IS6-212W</v>
      </c>
      <c r="S167" s="1" t="s">
        <v>1025</v>
      </c>
      <c r="T167" s="1" t="s">
        <v>983</v>
      </c>
      <c r="U167" s="1" t="s">
        <v>57</v>
      </c>
      <c r="V167" s="1" t="e">
        <f t="shared" si="25"/>
        <v>#REF!</v>
      </c>
      <c r="W167" s="1" t="e">
        <f t="shared" si="26"/>
        <v>#REF!</v>
      </c>
      <c r="X167" s="1" t="s">
        <v>524</v>
      </c>
      <c r="AC167" s="6"/>
      <c r="AH167" s="1" t="e">
        <f t="shared" si="27"/>
        <v>#REF!</v>
      </c>
      <c r="AI167" s="1" t="e">
        <f t="shared" si="28"/>
        <v>#REF!</v>
      </c>
      <c r="AJ167" s="1" t="e">
        <f t="shared" si="29"/>
        <v>#REF!</v>
      </c>
      <c r="AK167" s="1" t="e">
        <f t="shared" si="30"/>
        <v>#REF!</v>
      </c>
      <c r="AL167" s="1" t="s">
        <v>54</v>
      </c>
      <c r="AM167" s="1" t="s">
        <v>151</v>
      </c>
      <c r="AN167" s="11" t="e">
        <f t="shared" si="31"/>
        <v>#REF!</v>
      </c>
      <c r="AO167" s="1" t="str">
        <f>Table110[[#This Row],[Manufacturer''s Category]]</f>
        <v>Community</v>
      </c>
      <c r="AQ167" s="1" t="e">
        <f t="shared" si="32"/>
        <v>#REF!</v>
      </c>
    </row>
    <row r="168" spans="1:44" ht="42" customHeight="1" x14ac:dyDescent="0.3">
      <c r="A168" s="1" t="e">
        <f t="shared" si="22"/>
        <v>#REF!</v>
      </c>
      <c r="B168" s="5" t="e">
        <f t="shared" si="23"/>
        <v>#REF!</v>
      </c>
      <c r="C168" s="33" t="s">
        <v>4040</v>
      </c>
      <c r="D168" s="1" t="s">
        <v>1027</v>
      </c>
      <c r="E168" s="1" t="s">
        <v>53</v>
      </c>
      <c r="F168" s="31">
        <v>4100</v>
      </c>
      <c r="G168" s="1" t="s">
        <v>1026</v>
      </c>
      <c r="M168" s="1" t="s">
        <v>73</v>
      </c>
      <c r="N168" s="1" t="s">
        <v>1</v>
      </c>
      <c r="O168" s="23">
        <v>50.348711999999999</v>
      </c>
      <c r="P168" s="1" t="e">
        <f t="shared" si="24"/>
        <v>#REF!</v>
      </c>
      <c r="R168" s="7" t="str">
        <f>Table110[[#This Row],[Short Description]]</f>
        <v>IS6-212WR</v>
      </c>
      <c r="S168" s="1" t="s">
        <v>1028</v>
      </c>
      <c r="T168" s="1" t="s">
        <v>983</v>
      </c>
      <c r="U168" s="1" t="s">
        <v>57</v>
      </c>
      <c r="V168" s="1" t="e">
        <f t="shared" si="25"/>
        <v>#REF!</v>
      </c>
      <c r="W168" s="1" t="e">
        <f t="shared" si="26"/>
        <v>#REF!</v>
      </c>
      <c r="X168" s="1" t="s">
        <v>524</v>
      </c>
      <c r="AC168" s="6"/>
      <c r="AH168" s="1" t="e">
        <f t="shared" si="27"/>
        <v>#REF!</v>
      </c>
      <c r="AI168" s="1" t="e">
        <f t="shared" si="28"/>
        <v>#REF!</v>
      </c>
      <c r="AJ168" s="1" t="e">
        <f t="shared" si="29"/>
        <v>#REF!</v>
      </c>
      <c r="AK168" s="1" t="e">
        <f t="shared" si="30"/>
        <v>#REF!</v>
      </c>
      <c r="AL168" s="1" t="s">
        <v>54</v>
      </c>
      <c r="AM168" s="1" t="s">
        <v>151</v>
      </c>
      <c r="AN168" s="11" t="e">
        <f t="shared" si="31"/>
        <v>#REF!</v>
      </c>
      <c r="AO168" s="1" t="str">
        <f>Table110[[#This Row],[Manufacturer''s Category]]</f>
        <v>Community</v>
      </c>
      <c r="AQ168" s="1" t="e">
        <f t="shared" si="32"/>
        <v>#REF!</v>
      </c>
    </row>
    <row r="169" spans="1:44" ht="42" customHeight="1" x14ac:dyDescent="0.3">
      <c r="A169" s="1" t="e">
        <f t="shared" si="22"/>
        <v>#REF!</v>
      </c>
      <c r="B169" s="5" t="e">
        <f t="shared" si="23"/>
        <v>#REF!</v>
      </c>
      <c r="C169" s="33" t="s">
        <v>4041</v>
      </c>
      <c r="D169" s="1" t="s">
        <v>1030</v>
      </c>
      <c r="E169" s="1" t="s">
        <v>53</v>
      </c>
      <c r="F169" s="31">
        <v>3412</v>
      </c>
      <c r="G169" s="1" t="s">
        <v>1029</v>
      </c>
      <c r="M169" s="1" t="s">
        <v>73</v>
      </c>
      <c r="N169" s="1" t="s">
        <v>1</v>
      </c>
      <c r="O169" s="23">
        <v>66.678023999999994</v>
      </c>
      <c r="P169" s="1" t="e">
        <f t="shared" si="24"/>
        <v>#REF!</v>
      </c>
      <c r="R169" s="7" t="str">
        <f>Table110[[#This Row],[Short Description]]</f>
        <v>IS6-215B</v>
      </c>
      <c r="S169" s="1" t="s">
        <v>1031</v>
      </c>
      <c r="T169" s="1" t="s">
        <v>983</v>
      </c>
      <c r="U169" s="1" t="s">
        <v>57</v>
      </c>
      <c r="V169" s="1" t="e">
        <f t="shared" si="25"/>
        <v>#REF!</v>
      </c>
      <c r="W169" s="1" t="e">
        <f t="shared" si="26"/>
        <v>#REF!</v>
      </c>
      <c r="X169" s="1" t="s">
        <v>524</v>
      </c>
      <c r="AC169" s="6"/>
      <c r="AH169" s="1" t="e">
        <f t="shared" si="27"/>
        <v>#REF!</v>
      </c>
      <c r="AI169" s="1" t="e">
        <f t="shared" si="28"/>
        <v>#REF!</v>
      </c>
      <c r="AJ169" s="1" t="e">
        <f t="shared" si="29"/>
        <v>#REF!</v>
      </c>
      <c r="AK169" s="1" t="e">
        <f t="shared" si="30"/>
        <v>#REF!</v>
      </c>
      <c r="AL169" s="1" t="s">
        <v>54</v>
      </c>
      <c r="AM169" s="1" t="s">
        <v>151</v>
      </c>
      <c r="AN169" s="11" t="e">
        <f t="shared" si="31"/>
        <v>#REF!</v>
      </c>
      <c r="AO169" s="1" t="str">
        <f>Table110[[#This Row],[Manufacturer''s Category]]</f>
        <v>Community</v>
      </c>
      <c r="AQ169" s="1" t="e">
        <f t="shared" si="32"/>
        <v>#REF!</v>
      </c>
    </row>
    <row r="170" spans="1:44" ht="42" customHeight="1" x14ac:dyDescent="0.3">
      <c r="A170" s="1" t="e">
        <f t="shared" si="22"/>
        <v>#REF!</v>
      </c>
      <c r="B170" s="5" t="e">
        <f t="shared" si="23"/>
        <v>#REF!</v>
      </c>
      <c r="C170" s="33" t="s">
        <v>4042</v>
      </c>
      <c r="D170" s="1" t="s">
        <v>1033</v>
      </c>
      <c r="E170" s="1" t="s">
        <v>53</v>
      </c>
      <c r="F170" s="31" t="s">
        <v>758</v>
      </c>
      <c r="G170" s="1" t="s">
        <v>1032</v>
      </c>
      <c r="M170" s="1" t="s">
        <v>73</v>
      </c>
      <c r="N170" s="1" t="s">
        <v>1</v>
      </c>
      <c r="O170" s="23"/>
      <c r="P170" s="1" t="e">
        <f t="shared" si="24"/>
        <v>#REF!</v>
      </c>
      <c r="R170" s="7" t="str">
        <f>Table110[[#This Row],[Short Description]]</f>
        <v>IS6-215C</v>
      </c>
      <c r="S170" s="1" t="s">
        <v>1034</v>
      </c>
      <c r="T170" s="1" t="s">
        <v>983</v>
      </c>
      <c r="U170" s="1" t="s">
        <v>57</v>
      </c>
      <c r="V170" s="1" t="e">
        <f t="shared" si="25"/>
        <v>#REF!</v>
      </c>
      <c r="W170" s="1" t="e">
        <f t="shared" si="26"/>
        <v>#REF!</v>
      </c>
      <c r="X170" s="1" t="s">
        <v>524</v>
      </c>
      <c r="AC170" s="6"/>
      <c r="AH170" s="1" t="e">
        <f t="shared" si="27"/>
        <v>#REF!</v>
      </c>
      <c r="AI170" s="1" t="e">
        <f t="shared" si="28"/>
        <v>#REF!</v>
      </c>
      <c r="AJ170" s="1" t="e">
        <f t="shared" si="29"/>
        <v>#REF!</v>
      </c>
      <c r="AK170" s="1" t="e">
        <f t="shared" si="30"/>
        <v>#REF!</v>
      </c>
      <c r="AL170" s="1" t="s">
        <v>54</v>
      </c>
      <c r="AM170" s="1" t="s">
        <v>151</v>
      </c>
      <c r="AN170" s="11" t="e">
        <f t="shared" si="31"/>
        <v>#REF!</v>
      </c>
      <c r="AO170" s="1" t="str">
        <f>Table110[[#This Row],[Manufacturer''s Category]]</f>
        <v>Community</v>
      </c>
      <c r="AQ170" s="1" t="e">
        <f t="shared" si="32"/>
        <v>#REF!</v>
      </c>
      <c r="AR170" s="1" t="s">
        <v>760</v>
      </c>
    </row>
    <row r="171" spans="1:44" ht="42" customHeight="1" x14ac:dyDescent="0.3">
      <c r="A171" s="1" t="e">
        <f t="shared" si="22"/>
        <v>#REF!</v>
      </c>
      <c r="B171" s="5" t="e">
        <f t="shared" si="23"/>
        <v>#REF!</v>
      </c>
      <c r="C171" s="33" t="s">
        <v>4043</v>
      </c>
      <c r="D171" s="1" t="s">
        <v>1036</v>
      </c>
      <c r="E171" s="1" t="s">
        <v>53</v>
      </c>
      <c r="F171" s="31">
        <v>3412</v>
      </c>
      <c r="G171" s="1" t="s">
        <v>1035</v>
      </c>
      <c r="M171" s="1" t="s">
        <v>73</v>
      </c>
      <c r="N171" s="1" t="s">
        <v>1</v>
      </c>
      <c r="O171" s="23">
        <v>66.678023999999994</v>
      </c>
      <c r="P171" s="1" t="e">
        <f t="shared" si="24"/>
        <v>#REF!</v>
      </c>
      <c r="R171" s="7" t="str">
        <f>Table110[[#This Row],[Short Description]]</f>
        <v>IS6-215W</v>
      </c>
      <c r="S171" s="1" t="s">
        <v>1037</v>
      </c>
      <c r="T171" s="1" t="s">
        <v>983</v>
      </c>
      <c r="U171" s="1" t="s">
        <v>57</v>
      </c>
      <c r="V171" s="1" t="e">
        <f t="shared" si="25"/>
        <v>#REF!</v>
      </c>
      <c r="W171" s="1" t="e">
        <f t="shared" si="26"/>
        <v>#REF!</v>
      </c>
      <c r="X171" s="1" t="s">
        <v>524</v>
      </c>
      <c r="AC171" s="6"/>
      <c r="AH171" s="1" t="e">
        <f t="shared" si="27"/>
        <v>#REF!</v>
      </c>
      <c r="AI171" s="1" t="e">
        <f t="shared" si="28"/>
        <v>#REF!</v>
      </c>
      <c r="AJ171" s="1" t="e">
        <f t="shared" si="29"/>
        <v>#REF!</v>
      </c>
      <c r="AK171" s="1" t="e">
        <f t="shared" si="30"/>
        <v>#REF!</v>
      </c>
      <c r="AL171" s="1" t="s">
        <v>54</v>
      </c>
      <c r="AM171" s="1" t="s">
        <v>151</v>
      </c>
      <c r="AN171" s="11" t="e">
        <f t="shared" si="31"/>
        <v>#REF!</v>
      </c>
      <c r="AO171" s="1" t="str">
        <f>Table110[[#This Row],[Manufacturer''s Category]]</f>
        <v>Community</v>
      </c>
      <c r="AQ171" s="1" t="e">
        <f t="shared" si="32"/>
        <v>#REF!</v>
      </c>
    </row>
    <row r="172" spans="1:44" ht="42" customHeight="1" x14ac:dyDescent="0.3">
      <c r="A172" s="1" t="e">
        <f t="shared" si="22"/>
        <v>#REF!</v>
      </c>
      <c r="B172" s="5" t="e">
        <f t="shared" si="23"/>
        <v>#REF!</v>
      </c>
      <c r="C172" s="33" t="s">
        <v>4044</v>
      </c>
      <c r="D172" s="1" t="s">
        <v>1039</v>
      </c>
      <c r="E172" s="1" t="s">
        <v>53</v>
      </c>
      <c r="F172" s="31">
        <v>4900</v>
      </c>
      <c r="G172" s="1" t="s">
        <v>1038</v>
      </c>
      <c r="M172" s="1" t="s">
        <v>73</v>
      </c>
      <c r="N172" s="1" t="s">
        <v>1</v>
      </c>
      <c r="O172" s="23">
        <v>66.678023999999994</v>
      </c>
      <c r="P172" s="1" t="e">
        <f t="shared" si="24"/>
        <v>#REF!</v>
      </c>
      <c r="R172" s="7" t="str">
        <f>Table110[[#This Row],[Short Description]]</f>
        <v>IS6-215WR</v>
      </c>
      <c r="S172" s="1" t="s">
        <v>1040</v>
      </c>
      <c r="T172" s="1" t="s">
        <v>983</v>
      </c>
      <c r="U172" s="1" t="s">
        <v>57</v>
      </c>
      <c r="V172" s="1" t="e">
        <f t="shared" si="25"/>
        <v>#REF!</v>
      </c>
      <c r="W172" s="1" t="e">
        <f t="shared" si="26"/>
        <v>#REF!</v>
      </c>
      <c r="X172" s="1" t="s">
        <v>524</v>
      </c>
      <c r="AC172" s="6"/>
      <c r="AH172" s="1" t="e">
        <f t="shared" si="27"/>
        <v>#REF!</v>
      </c>
      <c r="AI172" s="1" t="e">
        <f t="shared" si="28"/>
        <v>#REF!</v>
      </c>
      <c r="AJ172" s="1" t="e">
        <f t="shared" si="29"/>
        <v>#REF!</v>
      </c>
      <c r="AK172" s="1" t="e">
        <f t="shared" si="30"/>
        <v>#REF!</v>
      </c>
      <c r="AL172" s="1" t="s">
        <v>54</v>
      </c>
      <c r="AM172" s="1" t="s">
        <v>151</v>
      </c>
      <c r="AN172" s="11" t="e">
        <f t="shared" si="31"/>
        <v>#REF!</v>
      </c>
      <c r="AO172" s="1" t="str">
        <f>Table110[[#This Row],[Manufacturer''s Category]]</f>
        <v>Community</v>
      </c>
      <c r="AQ172" s="1" t="e">
        <f t="shared" si="32"/>
        <v>#REF!</v>
      </c>
    </row>
    <row r="173" spans="1:44" ht="42" customHeight="1" x14ac:dyDescent="0.3">
      <c r="A173" s="1" t="e">
        <f t="shared" si="22"/>
        <v>#REF!</v>
      </c>
      <c r="B173" s="5" t="e">
        <f t="shared" si="23"/>
        <v>#REF!</v>
      </c>
      <c r="C173" s="33" t="s">
        <v>4045</v>
      </c>
      <c r="D173" s="1" t="s">
        <v>1042</v>
      </c>
      <c r="E173" s="1" t="s">
        <v>53</v>
      </c>
      <c r="F173" s="31">
        <v>4180</v>
      </c>
      <c r="G173" s="1" t="s">
        <v>1041</v>
      </c>
      <c r="M173" s="1" t="s">
        <v>73</v>
      </c>
      <c r="N173" s="1" t="s">
        <v>1</v>
      </c>
      <c r="O173" s="23">
        <v>86.182479999999998</v>
      </c>
      <c r="P173" s="1" t="e">
        <f t="shared" si="24"/>
        <v>#REF!</v>
      </c>
      <c r="R173" s="7" t="str">
        <f>Table110[[#This Row],[Short Description]]</f>
        <v>IS6-218B</v>
      </c>
      <c r="S173" s="1" t="s">
        <v>1043</v>
      </c>
      <c r="T173" s="1" t="s">
        <v>983</v>
      </c>
      <c r="U173" s="1" t="s">
        <v>57</v>
      </c>
      <c r="V173" s="1" t="e">
        <f t="shared" si="25"/>
        <v>#REF!</v>
      </c>
      <c r="W173" s="1" t="e">
        <f t="shared" si="26"/>
        <v>#REF!</v>
      </c>
      <c r="X173" s="1" t="s">
        <v>524</v>
      </c>
      <c r="AC173" s="6"/>
      <c r="AH173" s="1" t="e">
        <f t="shared" si="27"/>
        <v>#REF!</v>
      </c>
      <c r="AI173" s="1" t="e">
        <f t="shared" si="28"/>
        <v>#REF!</v>
      </c>
      <c r="AJ173" s="1" t="e">
        <f t="shared" si="29"/>
        <v>#REF!</v>
      </c>
      <c r="AK173" s="1" t="e">
        <f t="shared" si="30"/>
        <v>#REF!</v>
      </c>
      <c r="AL173" s="1" t="s">
        <v>54</v>
      </c>
      <c r="AM173" s="1" t="s">
        <v>151</v>
      </c>
      <c r="AN173" s="11" t="e">
        <f t="shared" si="31"/>
        <v>#REF!</v>
      </c>
      <c r="AO173" s="1" t="str">
        <f>Table110[[#This Row],[Manufacturer''s Category]]</f>
        <v>Community</v>
      </c>
      <c r="AQ173" s="1" t="e">
        <f t="shared" si="32"/>
        <v>#REF!</v>
      </c>
    </row>
    <row r="174" spans="1:44" ht="42" customHeight="1" x14ac:dyDescent="0.3">
      <c r="A174" s="1" t="e">
        <f t="shared" si="22"/>
        <v>#REF!</v>
      </c>
      <c r="B174" s="5" t="e">
        <f t="shared" si="23"/>
        <v>#REF!</v>
      </c>
      <c r="C174" s="33" t="s">
        <v>4046</v>
      </c>
      <c r="D174" s="1" t="s">
        <v>1045</v>
      </c>
      <c r="E174" s="1" t="s">
        <v>53</v>
      </c>
      <c r="F174" s="31" t="s">
        <v>758</v>
      </c>
      <c r="G174" s="1" t="s">
        <v>1044</v>
      </c>
      <c r="M174" s="1" t="s">
        <v>73</v>
      </c>
      <c r="N174" s="1" t="s">
        <v>1</v>
      </c>
      <c r="O174" s="23"/>
      <c r="P174" s="1" t="e">
        <f t="shared" si="24"/>
        <v>#REF!</v>
      </c>
      <c r="R174" s="7" t="str">
        <f>Table110[[#This Row],[Short Description]]</f>
        <v>IS6-218C</v>
      </c>
      <c r="S174" s="1" t="s">
        <v>1046</v>
      </c>
      <c r="T174" s="1" t="s">
        <v>983</v>
      </c>
      <c r="U174" s="1" t="s">
        <v>57</v>
      </c>
      <c r="V174" s="1" t="e">
        <f t="shared" si="25"/>
        <v>#REF!</v>
      </c>
      <c r="W174" s="1" t="e">
        <f t="shared" si="26"/>
        <v>#REF!</v>
      </c>
      <c r="X174" s="7" t="s">
        <v>524</v>
      </c>
      <c r="AC174" s="6"/>
      <c r="AH174" s="1" t="e">
        <f t="shared" si="27"/>
        <v>#REF!</v>
      </c>
      <c r="AI174" s="1" t="e">
        <f t="shared" si="28"/>
        <v>#REF!</v>
      </c>
      <c r="AJ174" s="1" t="e">
        <f t="shared" si="29"/>
        <v>#REF!</v>
      </c>
      <c r="AK174" s="1" t="e">
        <f t="shared" si="30"/>
        <v>#REF!</v>
      </c>
      <c r="AL174" s="1" t="s">
        <v>54</v>
      </c>
      <c r="AM174" s="1" t="s">
        <v>151</v>
      </c>
      <c r="AN174" s="11" t="e">
        <f t="shared" si="31"/>
        <v>#REF!</v>
      </c>
      <c r="AO174" s="1" t="str">
        <f>Table110[[#This Row],[Manufacturer''s Category]]</f>
        <v>Community</v>
      </c>
      <c r="AP174" s="12"/>
      <c r="AQ174" s="1" t="e">
        <f t="shared" si="32"/>
        <v>#REF!</v>
      </c>
      <c r="AR174" s="1" t="s">
        <v>760</v>
      </c>
    </row>
    <row r="175" spans="1:44" ht="42" customHeight="1" x14ac:dyDescent="0.3">
      <c r="A175" s="1" t="e">
        <f t="shared" si="22"/>
        <v>#REF!</v>
      </c>
      <c r="B175" s="5" t="e">
        <f t="shared" si="23"/>
        <v>#REF!</v>
      </c>
      <c r="C175" s="33" t="s">
        <v>4047</v>
      </c>
      <c r="D175" s="1" t="s">
        <v>1048</v>
      </c>
      <c r="E175" s="1" t="s">
        <v>53</v>
      </c>
      <c r="F175" s="31">
        <v>4180</v>
      </c>
      <c r="G175" s="1" t="s">
        <v>1047</v>
      </c>
      <c r="M175" s="1" t="s">
        <v>73</v>
      </c>
      <c r="N175" s="1" t="s">
        <v>1</v>
      </c>
      <c r="O175" s="23">
        <v>86.182479999999998</v>
      </c>
      <c r="P175" s="1" t="e">
        <f t="shared" si="24"/>
        <v>#REF!</v>
      </c>
      <c r="R175" s="7" t="str">
        <f>Table110[[#This Row],[Short Description]]</f>
        <v>IS6-218W</v>
      </c>
      <c r="S175" s="1" t="s">
        <v>1049</v>
      </c>
      <c r="T175" s="1" t="s">
        <v>983</v>
      </c>
      <c r="U175" s="1" t="s">
        <v>57</v>
      </c>
      <c r="V175" s="1" t="e">
        <f t="shared" si="25"/>
        <v>#REF!</v>
      </c>
      <c r="W175" s="1" t="e">
        <f t="shared" si="26"/>
        <v>#REF!</v>
      </c>
      <c r="X175" s="1" t="s">
        <v>524</v>
      </c>
      <c r="AC175" s="6"/>
      <c r="AH175" s="1" t="e">
        <f t="shared" si="27"/>
        <v>#REF!</v>
      </c>
      <c r="AI175" s="1" t="e">
        <f t="shared" si="28"/>
        <v>#REF!</v>
      </c>
      <c r="AJ175" s="1" t="e">
        <f t="shared" si="29"/>
        <v>#REF!</v>
      </c>
      <c r="AK175" s="1" t="e">
        <f t="shared" si="30"/>
        <v>#REF!</v>
      </c>
      <c r="AL175" s="1" t="s">
        <v>54</v>
      </c>
      <c r="AM175" s="1" t="s">
        <v>151</v>
      </c>
      <c r="AN175" s="11" t="e">
        <f t="shared" si="31"/>
        <v>#REF!</v>
      </c>
      <c r="AO175" s="1" t="str">
        <f>Table110[[#This Row],[Manufacturer''s Category]]</f>
        <v>Community</v>
      </c>
      <c r="AQ175" s="1" t="e">
        <f t="shared" si="32"/>
        <v>#REF!</v>
      </c>
    </row>
    <row r="176" spans="1:44" ht="42" customHeight="1" x14ac:dyDescent="0.3">
      <c r="A176" s="1" t="e">
        <f t="shared" si="22"/>
        <v>#REF!</v>
      </c>
      <c r="B176" s="5" t="e">
        <f t="shared" si="23"/>
        <v>#REF!</v>
      </c>
      <c r="C176" s="33" t="s">
        <v>4048</v>
      </c>
      <c r="D176" s="1" t="s">
        <v>1051</v>
      </c>
      <c r="E176" s="1" t="s">
        <v>53</v>
      </c>
      <c r="F176" s="31">
        <v>6000</v>
      </c>
      <c r="G176" s="1" t="s">
        <v>1050</v>
      </c>
      <c r="M176" s="1" t="s">
        <v>73</v>
      </c>
      <c r="N176" s="1" t="s">
        <v>1</v>
      </c>
      <c r="O176" s="23">
        <v>86.182479999999998</v>
      </c>
      <c r="P176" s="1" t="e">
        <f t="shared" si="24"/>
        <v>#REF!</v>
      </c>
      <c r="R176" s="7" t="str">
        <f>Table110[[#This Row],[Short Description]]</f>
        <v>IS6-218WR</v>
      </c>
      <c r="S176" s="1" t="s">
        <v>1052</v>
      </c>
      <c r="T176" s="1" t="s">
        <v>983</v>
      </c>
      <c r="U176" s="1" t="s">
        <v>57</v>
      </c>
      <c r="V176" s="1" t="e">
        <f t="shared" si="25"/>
        <v>#REF!</v>
      </c>
      <c r="W176" s="1" t="e">
        <f t="shared" si="26"/>
        <v>#REF!</v>
      </c>
      <c r="X176" s="1" t="s">
        <v>524</v>
      </c>
      <c r="AC176" s="6"/>
      <c r="AH176" s="1" t="e">
        <f t="shared" si="27"/>
        <v>#REF!</v>
      </c>
      <c r="AI176" s="1" t="e">
        <f t="shared" si="28"/>
        <v>#REF!</v>
      </c>
      <c r="AJ176" s="1" t="e">
        <f t="shared" si="29"/>
        <v>#REF!</v>
      </c>
      <c r="AK176" s="1" t="e">
        <f t="shared" si="30"/>
        <v>#REF!</v>
      </c>
      <c r="AL176" s="1" t="s">
        <v>54</v>
      </c>
      <c r="AM176" s="1" t="s">
        <v>151</v>
      </c>
      <c r="AN176" s="11" t="e">
        <f t="shared" si="31"/>
        <v>#REF!</v>
      </c>
      <c r="AO176" s="1" t="str">
        <f>Table110[[#This Row],[Manufacturer''s Category]]</f>
        <v>Community</v>
      </c>
      <c r="AQ176" s="1" t="e">
        <f t="shared" si="32"/>
        <v>#REF!</v>
      </c>
    </row>
    <row r="177" spans="1:44" ht="42" customHeight="1" x14ac:dyDescent="0.3">
      <c r="A177" s="1" t="e">
        <f t="shared" si="22"/>
        <v>#REF!</v>
      </c>
      <c r="B177" s="5" t="e">
        <f t="shared" si="23"/>
        <v>#REF!</v>
      </c>
      <c r="C177" s="33" t="s">
        <v>4049</v>
      </c>
      <c r="D177" s="1" t="s">
        <v>1054</v>
      </c>
      <c r="E177" s="1" t="s">
        <v>53</v>
      </c>
      <c r="F177" s="31">
        <v>2420</v>
      </c>
      <c r="G177" s="1" t="s">
        <v>1053</v>
      </c>
      <c r="M177" s="1" t="s">
        <v>73</v>
      </c>
      <c r="N177" s="1" t="s">
        <v>1</v>
      </c>
      <c r="O177" s="23">
        <v>29.937072000000001</v>
      </c>
      <c r="P177" s="1" t="e">
        <f t="shared" si="24"/>
        <v>#REF!</v>
      </c>
      <c r="R177" s="7" t="str">
        <f>Table110[[#This Row],[Short Description]]</f>
        <v>IS8-112B</v>
      </c>
      <c r="S177" s="1" t="s">
        <v>1055</v>
      </c>
      <c r="T177" s="1" t="s">
        <v>983</v>
      </c>
      <c r="U177" s="1" t="s">
        <v>57</v>
      </c>
      <c r="V177" s="1" t="e">
        <f t="shared" si="25"/>
        <v>#REF!</v>
      </c>
      <c r="W177" s="1" t="e">
        <f t="shared" si="26"/>
        <v>#REF!</v>
      </c>
      <c r="X177" s="1" t="s">
        <v>524</v>
      </c>
      <c r="AC177" s="6"/>
      <c r="AH177" s="1" t="e">
        <f t="shared" si="27"/>
        <v>#REF!</v>
      </c>
      <c r="AI177" s="1" t="e">
        <f t="shared" si="28"/>
        <v>#REF!</v>
      </c>
      <c r="AJ177" s="1" t="e">
        <f t="shared" si="29"/>
        <v>#REF!</v>
      </c>
      <c r="AK177" s="1" t="e">
        <f t="shared" si="30"/>
        <v>#REF!</v>
      </c>
      <c r="AL177" s="1" t="s">
        <v>54</v>
      </c>
      <c r="AM177" s="1" t="s">
        <v>151</v>
      </c>
      <c r="AN177" s="11" t="e">
        <f t="shared" si="31"/>
        <v>#REF!</v>
      </c>
      <c r="AO177" s="1" t="str">
        <f>Table110[[#This Row],[Manufacturer''s Category]]</f>
        <v>Community</v>
      </c>
      <c r="AQ177" s="1" t="e">
        <f t="shared" si="32"/>
        <v>#REF!</v>
      </c>
    </row>
    <row r="178" spans="1:44" ht="42" customHeight="1" x14ac:dyDescent="0.3">
      <c r="A178" s="1" t="e">
        <f t="shared" si="22"/>
        <v>#REF!</v>
      </c>
      <c r="B178" s="5" t="e">
        <f t="shared" si="23"/>
        <v>#REF!</v>
      </c>
      <c r="C178" s="33" t="s">
        <v>4050</v>
      </c>
      <c r="D178" s="1" t="s">
        <v>1057</v>
      </c>
      <c r="E178" s="1" t="s">
        <v>53</v>
      </c>
      <c r="F178" s="31" t="s">
        <v>758</v>
      </c>
      <c r="G178" s="1" t="s">
        <v>1056</v>
      </c>
      <c r="M178" s="1" t="s">
        <v>73</v>
      </c>
      <c r="N178" s="1" t="s">
        <v>1</v>
      </c>
      <c r="O178" s="23"/>
      <c r="P178" s="1" t="e">
        <f t="shared" si="24"/>
        <v>#REF!</v>
      </c>
      <c r="R178" s="7" t="str">
        <f>Table110[[#This Row],[Short Description]]</f>
        <v>IS8-112C</v>
      </c>
      <c r="S178" s="1" t="s">
        <v>1058</v>
      </c>
      <c r="T178" s="1" t="s">
        <v>983</v>
      </c>
      <c r="U178" s="1" t="s">
        <v>57</v>
      </c>
      <c r="V178" s="1" t="e">
        <f t="shared" si="25"/>
        <v>#REF!</v>
      </c>
      <c r="W178" s="1" t="e">
        <f t="shared" si="26"/>
        <v>#REF!</v>
      </c>
      <c r="X178" s="1" t="s">
        <v>524</v>
      </c>
      <c r="AC178" s="6"/>
      <c r="AH178" s="1" t="e">
        <f t="shared" si="27"/>
        <v>#REF!</v>
      </c>
      <c r="AI178" s="1" t="e">
        <f t="shared" si="28"/>
        <v>#REF!</v>
      </c>
      <c r="AJ178" s="1" t="e">
        <f t="shared" si="29"/>
        <v>#REF!</v>
      </c>
      <c r="AK178" s="1" t="e">
        <f t="shared" si="30"/>
        <v>#REF!</v>
      </c>
      <c r="AL178" s="1" t="s">
        <v>54</v>
      </c>
      <c r="AM178" s="1" t="s">
        <v>151</v>
      </c>
      <c r="AN178" s="11" t="e">
        <f t="shared" si="31"/>
        <v>#REF!</v>
      </c>
      <c r="AO178" s="1" t="str">
        <f>Table110[[#This Row],[Manufacturer''s Category]]</f>
        <v>Community</v>
      </c>
      <c r="AQ178" s="1" t="e">
        <f t="shared" si="32"/>
        <v>#REF!</v>
      </c>
      <c r="AR178" s="1" t="s">
        <v>760</v>
      </c>
    </row>
    <row r="179" spans="1:44" ht="42" customHeight="1" x14ac:dyDescent="0.3">
      <c r="A179" s="1" t="e">
        <f t="shared" si="22"/>
        <v>#REF!</v>
      </c>
      <c r="B179" s="5" t="e">
        <f t="shared" si="23"/>
        <v>#REF!</v>
      </c>
      <c r="C179" s="33" t="s">
        <v>4051</v>
      </c>
      <c r="D179" s="1" t="s">
        <v>1060</v>
      </c>
      <c r="E179" s="1" t="s">
        <v>53</v>
      </c>
      <c r="F179" s="31">
        <v>2420</v>
      </c>
      <c r="G179" s="1" t="s">
        <v>1059</v>
      </c>
      <c r="M179" s="1" t="s">
        <v>73</v>
      </c>
      <c r="N179" s="1" t="s">
        <v>1</v>
      </c>
      <c r="O179" s="23">
        <v>29.937072000000001</v>
      </c>
      <c r="P179" s="1" t="e">
        <f t="shared" si="24"/>
        <v>#REF!</v>
      </c>
      <c r="R179" s="7" t="str">
        <f>Table110[[#This Row],[Short Description]]</f>
        <v>IS8-112W</v>
      </c>
      <c r="S179" s="1" t="s">
        <v>1061</v>
      </c>
      <c r="T179" s="1" t="s">
        <v>983</v>
      </c>
      <c r="U179" s="1" t="s">
        <v>57</v>
      </c>
      <c r="V179" s="1" t="e">
        <f t="shared" si="25"/>
        <v>#REF!</v>
      </c>
      <c r="W179" s="1" t="e">
        <f t="shared" si="26"/>
        <v>#REF!</v>
      </c>
      <c r="X179" s="1" t="s">
        <v>524</v>
      </c>
      <c r="AC179" s="6"/>
      <c r="AH179" s="1" t="e">
        <f t="shared" si="27"/>
        <v>#REF!</v>
      </c>
      <c r="AI179" s="1" t="e">
        <f t="shared" si="28"/>
        <v>#REF!</v>
      </c>
      <c r="AJ179" s="1" t="e">
        <f t="shared" si="29"/>
        <v>#REF!</v>
      </c>
      <c r="AK179" s="1" t="e">
        <f t="shared" si="30"/>
        <v>#REF!</v>
      </c>
      <c r="AL179" s="1" t="s">
        <v>54</v>
      </c>
      <c r="AM179" s="1" t="s">
        <v>151</v>
      </c>
      <c r="AN179" s="11" t="e">
        <f t="shared" si="31"/>
        <v>#REF!</v>
      </c>
      <c r="AO179" s="1" t="str">
        <f>Table110[[#This Row],[Manufacturer''s Category]]</f>
        <v>Community</v>
      </c>
      <c r="AQ179" s="1" t="e">
        <f t="shared" si="32"/>
        <v>#REF!</v>
      </c>
    </row>
    <row r="180" spans="1:44" ht="42" customHeight="1" x14ac:dyDescent="0.3">
      <c r="A180" s="1" t="e">
        <f t="shared" si="22"/>
        <v>#REF!</v>
      </c>
      <c r="B180" s="5" t="e">
        <f t="shared" si="23"/>
        <v>#REF!</v>
      </c>
      <c r="C180" s="33" t="s">
        <v>4052</v>
      </c>
      <c r="D180" s="1" t="s">
        <v>1063</v>
      </c>
      <c r="E180" s="1" t="s">
        <v>53</v>
      </c>
      <c r="F180" s="31">
        <v>3600</v>
      </c>
      <c r="G180" s="1" t="s">
        <v>1062</v>
      </c>
      <c r="M180" s="1" t="s">
        <v>73</v>
      </c>
      <c r="N180" s="1" t="s">
        <v>1</v>
      </c>
      <c r="O180" s="23">
        <v>29.937072000000001</v>
      </c>
      <c r="P180" s="1" t="e">
        <f t="shared" si="24"/>
        <v>#REF!</v>
      </c>
      <c r="R180" s="7" t="str">
        <f>Table110[[#This Row],[Short Description]]</f>
        <v>IS8-112WR</v>
      </c>
      <c r="S180" s="1" t="s">
        <v>1064</v>
      </c>
      <c r="T180" s="1" t="s">
        <v>983</v>
      </c>
      <c r="U180" s="1" t="s">
        <v>57</v>
      </c>
      <c r="V180" s="1" t="e">
        <f t="shared" si="25"/>
        <v>#REF!</v>
      </c>
      <c r="W180" s="1" t="e">
        <f t="shared" si="26"/>
        <v>#REF!</v>
      </c>
      <c r="X180" s="1" t="s">
        <v>524</v>
      </c>
      <c r="AC180" s="6"/>
      <c r="AH180" s="1" t="e">
        <f t="shared" si="27"/>
        <v>#REF!</v>
      </c>
      <c r="AI180" s="1" t="e">
        <f t="shared" si="28"/>
        <v>#REF!</v>
      </c>
      <c r="AJ180" s="1" t="e">
        <f t="shared" si="29"/>
        <v>#REF!</v>
      </c>
      <c r="AK180" s="1" t="e">
        <f t="shared" si="30"/>
        <v>#REF!</v>
      </c>
      <c r="AL180" s="1" t="s">
        <v>54</v>
      </c>
      <c r="AM180" s="1" t="s">
        <v>151</v>
      </c>
      <c r="AN180" s="11" t="e">
        <f t="shared" si="31"/>
        <v>#REF!</v>
      </c>
      <c r="AO180" s="1" t="str">
        <f>Table110[[#This Row],[Manufacturer''s Category]]</f>
        <v>Community</v>
      </c>
      <c r="AQ180" s="1" t="e">
        <f t="shared" si="32"/>
        <v>#REF!</v>
      </c>
    </row>
    <row r="181" spans="1:44" ht="42" customHeight="1" x14ac:dyDescent="0.3">
      <c r="A181" s="1" t="e">
        <f t="shared" si="22"/>
        <v>#REF!</v>
      </c>
      <c r="B181" s="5" t="e">
        <f t="shared" si="23"/>
        <v>#REF!</v>
      </c>
      <c r="C181" s="33" t="s">
        <v>4053</v>
      </c>
      <c r="D181" s="1" t="s">
        <v>1066</v>
      </c>
      <c r="E181" s="1" t="s">
        <v>53</v>
      </c>
      <c r="F181" s="31">
        <v>2972</v>
      </c>
      <c r="G181" s="1" t="s">
        <v>1065</v>
      </c>
      <c r="M181" s="1" t="s">
        <v>73</v>
      </c>
      <c r="N181" s="1" t="s">
        <v>1</v>
      </c>
      <c r="O181" s="23">
        <v>37.194544</v>
      </c>
      <c r="P181" s="1" t="e">
        <f t="shared" si="24"/>
        <v>#REF!</v>
      </c>
      <c r="R181" s="7" t="str">
        <f>Table110[[#This Row],[Short Description]]</f>
        <v>IS8-115B</v>
      </c>
      <c r="S181" s="1" t="s">
        <v>1067</v>
      </c>
      <c r="T181" s="1" t="s">
        <v>983</v>
      </c>
      <c r="U181" s="1" t="s">
        <v>57</v>
      </c>
      <c r="V181" s="1" t="e">
        <f t="shared" si="25"/>
        <v>#REF!</v>
      </c>
      <c r="W181" s="1" t="e">
        <f t="shared" si="26"/>
        <v>#REF!</v>
      </c>
      <c r="X181" s="1" t="s">
        <v>524</v>
      </c>
      <c r="AC181" s="6"/>
      <c r="AH181" s="1" t="e">
        <f t="shared" si="27"/>
        <v>#REF!</v>
      </c>
      <c r="AI181" s="1" t="e">
        <f t="shared" si="28"/>
        <v>#REF!</v>
      </c>
      <c r="AJ181" s="1" t="e">
        <f t="shared" si="29"/>
        <v>#REF!</v>
      </c>
      <c r="AK181" s="1" t="e">
        <f t="shared" si="30"/>
        <v>#REF!</v>
      </c>
      <c r="AL181" s="1" t="s">
        <v>54</v>
      </c>
      <c r="AM181" s="1" t="s">
        <v>151</v>
      </c>
      <c r="AN181" s="11" t="e">
        <f t="shared" si="31"/>
        <v>#REF!</v>
      </c>
      <c r="AO181" s="1" t="str">
        <f>Table110[[#This Row],[Manufacturer''s Category]]</f>
        <v>Community</v>
      </c>
      <c r="AQ181" s="1" t="e">
        <f t="shared" si="32"/>
        <v>#REF!</v>
      </c>
    </row>
    <row r="182" spans="1:44" ht="42" customHeight="1" x14ac:dyDescent="0.3">
      <c r="A182" s="1" t="e">
        <f t="shared" si="22"/>
        <v>#REF!</v>
      </c>
      <c r="B182" s="5" t="e">
        <f t="shared" si="23"/>
        <v>#REF!</v>
      </c>
      <c r="C182" s="33" t="s">
        <v>4054</v>
      </c>
      <c r="D182" s="1" t="s">
        <v>1069</v>
      </c>
      <c r="E182" s="1" t="s">
        <v>53</v>
      </c>
      <c r="F182" s="31" t="s">
        <v>758</v>
      </c>
      <c r="G182" s="1" t="s">
        <v>1068</v>
      </c>
      <c r="M182" s="1" t="s">
        <v>73</v>
      </c>
      <c r="N182" s="1" t="s">
        <v>1</v>
      </c>
      <c r="O182" s="23"/>
      <c r="P182" s="1" t="e">
        <f t="shared" si="24"/>
        <v>#REF!</v>
      </c>
      <c r="R182" s="7" t="str">
        <f>Table110[[#This Row],[Short Description]]</f>
        <v>IS8-115C</v>
      </c>
      <c r="S182" s="1" t="s">
        <v>1070</v>
      </c>
      <c r="T182" s="1" t="s">
        <v>983</v>
      </c>
      <c r="U182" s="1" t="s">
        <v>57</v>
      </c>
      <c r="V182" s="1" t="e">
        <f t="shared" si="25"/>
        <v>#REF!</v>
      </c>
      <c r="W182" s="1" t="e">
        <f t="shared" si="26"/>
        <v>#REF!</v>
      </c>
      <c r="X182" s="1" t="s">
        <v>524</v>
      </c>
      <c r="AC182" s="6"/>
      <c r="AH182" s="1" t="e">
        <f t="shared" si="27"/>
        <v>#REF!</v>
      </c>
      <c r="AI182" s="1" t="e">
        <f t="shared" si="28"/>
        <v>#REF!</v>
      </c>
      <c r="AJ182" s="1" t="e">
        <f t="shared" si="29"/>
        <v>#REF!</v>
      </c>
      <c r="AK182" s="1" t="e">
        <f t="shared" si="30"/>
        <v>#REF!</v>
      </c>
      <c r="AL182" s="1" t="s">
        <v>54</v>
      </c>
      <c r="AM182" s="1" t="s">
        <v>151</v>
      </c>
      <c r="AN182" s="11" t="e">
        <f t="shared" si="31"/>
        <v>#REF!</v>
      </c>
      <c r="AO182" s="1" t="str">
        <f>Table110[[#This Row],[Manufacturer''s Category]]</f>
        <v>Community</v>
      </c>
      <c r="AQ182" s="1" t="e">
        <f t="shared" si="32"/>
        <v>#REF!</v>
      </c>
      <c r="AR182" s="1" t="s">
        <v>760</v>
      </c>
    </row>
    <row r="183" spans="1:44" ht="42" customHeight="1" x14ac:dyDescent="0.3">
      <c r="A183" s="1" t="e">
        <f t="shared" si="22"/>
        <v>#REF!</v>
      </c>
      <c r="B183" s="5" t="e">
        <f t="shared" si="23"/>
        <v>#REF!</v>
      </c>
      <c r="C183" s="33" t="s">
        <v>4055</v>
      </c>
      <c r="D183" s="1" t="s">
        <v>1072</v>
      </c>
      <c r="E183" s="1" t="s">
        <v>53</v>
      </c>
      <c r="F183" s="31">
        <v>2972</v>
      </c>
      <c r="G183" s="1" t="s">
        <v>1071</v>
      </c>
      <c r="M183" s="1" t="s">
        <v>73</v>
      </c>
      <c r="N183" s="1" t="s">
        <v>1</v>
      </c>
      <c r="O183" s="23">
        <v>37.194544</v>
      </c>
      <c r="P183" s="1" t="e">
        <f t="shared" si="24"/>
        <v>#REF!</v>
      </c>
      <c r="R183" s="7" t="str">
        <f>Table110[[#This Row],[Short Description]]</f>
        <v>IS8-115W</v>
      </c>
      <c r="S183" s="1" t="s">
        <v>1073</v>
      </c>
      <c r="T183" s="1" t="s">
        <v>983</v>
      </c>
      <c r="U183" s="1" t="s">
        <v>57</v>
      </c>
      <c r="V183" s="1" t="e">
        <f t="shared" si="25"/>
        <v>#REF!</v>
      </c>
      <c r="W183" s="1" t="e">
        <f t="shared" si="26"/>
        <v>#REF!</v>
      </c>
      <c r="X183" s="1" t="s">
        <v>524</v>
      </c>
      <c r="AC183" s="6"/>
      <c r="AH183" s="1" t="e">
        <f t="shared" si="27"/>
        <v>#REF!</v>
      </c>
      <c r="AI183" s="1" t="e">
        <f t="shared" si="28"/>
        <v>#REF!</v>
      </c>
      <c r="AJ183" s="1" t="e">
        <f t="shared" si="29"/>
        <v>#REF!</v>
      </c>
      <c r="AK183" s="1" t="e">
        <f t="shared" si="30"/>
        <v>#REF!</v>
      </c>
      <c r="AL183" s="1" t="s">
        <v>54</v>
      </c>
      <c r="AM183" s="1" t="s">
        <v>151</v>
      </c>
      <c r="AN183" s="11" t="e">
        <f t="shared" si="31"/>
        <v>#REF!</v>
      </c>
      <c r="AO183" s="1" t="str">
        <f>Table110[[#This Row],[Manufacturer''s Category]]</f>
        <v>Community</v>
      </c>
      <c r="AQ183" s="1" t="e">
        <f t="shared" si="32"/>
        <v>#REF!</v>
      </c>
    </row>
    <row r="184" spans="1:44" ht="42" customHeight="1" x14ac:dyDescent="0.3">
      <c r="A184" s="1" t="e">
        <f t="shared" si="22"/>
        <v>#REF!</v>
      </c>
      <c r="B184" s="5" t="e">
        <f t="shared" si="23"/>
        <v>#REF!</v>
      </c>
      <c r="C184" s="33" t="s">
        <v>4056</v>
      </c>
      <c r="D184" s="1" t="s">
        <v>1075</v>
      </c>
      <c r="E184" s="1" t="s">
        <v>53</v>
      </c>
      <c r="F184" s="31">
        <v>4200</v>
      </c>
      <c r="G184" s="1" t="s">
        <v>1074</v>
      </c>
      <c r="M184" s="1" t="s">
        <v>73</v>
      </c>
      <c r="N184" s="1" t="s">
        <v>1</v>
      </c>
      <c r="O184" s="23">
        <v>37.194544</v>
      </c>
      <c r="P184" s="1" t="e">
        <f t="shared" si="24"/>
        <v>#REF!</v>
      </c>
      <c r="R184" s="7" t="str">
        <f>Table110[[#This Row],[Short Description]]</f>
        <v>IS8-115WR</v>
      </c>
      <c r="S184" s="1" t="s">
        <v>1076</v>
      </c>
      <c r="T184" s="1" t="s">
        <v>983</v>
      </c>
      <c r="U184" s="1" t="s">
        <v>57</v>
      </c>
      <c r="V184" s="1" t="e">
        <f t="shared" si="25"/>
        <v>#REF!</v>
      </c>
      <c r="W184" s="1" t="e">
        <f t="shared" si="26"/>
        <v>#REF!</v>
      </c>
      <c r="X184" s="1" t="s">
        <v>524</v>
      </c>
      <c r="AC184" s="6"/>
      <c r="AH184" s="1" t="e">
        <f t="shared" si="27"/>
        <v>#REF!</v>
      </c>
      <c r="AI184" s="1" t="e">
        <f t="shared" si="28"/>
        <v>#REF!</v>
      </c>
      <c r="AJ184" s="1" t="e">
        <f t="shared" si="29"/>
        <v>#REF!</v>
      </c>
      <c r="AK184" s="1" t="e">
        <f t="shared" si="30"/>
        <v>#REF!</v>
      </c>
      <c r="AL184" s="1" t="s">
        <v>54</v>
      </c>
      <c r="AM184" s="1" t="s">
        <v>151</v>
      </c>
      <c r="AN184" s="11" t="e">
        <f t="shared" si="31"/>
        <v>#REF!</v>
      </c>
      <c r="AO184" s="1" t="str">
        <f>Table110[[#This Row],[Manufacturer''s Category]]</f>
        <v>Community</v>
      </c>
      <c r="AQ184" s="1" t="e">
        <f t="shared" si="32"/>
        <v>#REF!</v>
      </c>
    </row>
    <row r="185" spans="1:44" ht="42" customHeight="1" x14ac:dyDescent="0.3">
      <c r="A185" s="1" t="e">
        <f t="shared" si="22"/>
        <v>#REF!</v>
      </c>
      <c r="B185" s="5" t="e">
        <f t="shared" si="23"/>
        <v>#REF!</v>
      </c>
      <c r="C185" s="33" t="s">
        <v>4057</v>
      </c>
      <c r="D185" s="1" t="s">
        <v>1078</v>
      </c>
      <c r="E185" s="1" t="s">
        <v>53</v>
      </c>
      <c r="F185" s="31">
        <v>3632</v>
      </c>
      <c r="G185" s="1" t="s">
        <v>1077</v>
      </c>
      <c r="M185" s="1" t="s">
        <v>73</v>
      </c>
      <c r="N185" s="1" t="s">
        <v>1</v>
      </c>
      <c r="O185" s="23">
        <v>50.802303999999999</v>
      </c>
      <c r="P185" s="1" t="e">
        <f t="shared" si="24"/>
        <v>#REF!</v>
      </c>
      <c r="R185" s="7" t="str">
        <f>Table110[[#This Row],[Short Description]]</f>
        <v>IS8-118B</v>
      </c>
      <c r="S185" s="1" t="s">
        <v>1079</v>
      </c>
      <c r="T185" s="1" t="s">
        <v>983</v>
      </c>
      <c r="U185" s="1" t="s">
        <v>57</v>
      </c>
      <c r="V185" s="1" t="e">
        <f t="shared" si="25"/>
        <v>#REF!</v>
      </c>
      <c r="W185" s="1" t="e">
        <f t="shared" si="26"/>
        <v>#REF!</v>
      </c>
      <c r="X185" s="1" t="s">
        <v>524</v>
      </c>
      <c r="AC185" s="6"/>
      <c r="AH185" s="1" t="e">
        <f t="shared" si="27"/>
        <v>#REF!</v>
      </c>
      <c r="AI185" s="1" t="e">
        <f t="shared" si="28"/>
        <v>#REF!</v>
      </c>
      <c r="AJ185" s="1" t="e">
        <f t="shared" si="29"/>
        <v>#REF!</v>
      </c>
      <c r="AK185" s="1" t="e">
        <f t="shared" si="30"/>
        <v>#REF!</v>
      </c>
      <c r="AL185" s="1" t="s">
        <v>54</v>
      </c>
      <c r="AM185" s="1" t="s">
        <v>151</v>
      </c>
      <c r="AN185" s="11" t="e">
        <f t="shared" si="31"/>
        <v>#REF!</v>
      </c>
      <c r="AO185" s="1" t="str">
        <f>Table110[[#This Row],[Manufacturer''s Category]]</f>
        <v>Community</v>
      </c>
      <c r="AQ185" s="1" t="e">
        <f t="shared" si="32"/>
        <v>#REF!</v>
      </c>
    </row>
    <row r="186" spans="1:44" ht="42" customHeight="1" x14ac:dyDescent="0.3">
      <c r="A186" s="1" t="e">
        <f t="shared" si="22"/>
        <v>#REF!</v>
      </c>
      <c r="B186" s="5" t="e">
        <f t="shared" si="23"/>
        <v>#REF!</v>
      </c>
      <c r="C186" s="33" t="s">
        <v>4058</v>
      </c>
      <c r="D186" s="1" t="s">
        <v>1081</v>
      </c>
      <c r="E186" s="1" t="s">
        <v>53</v>
      </c>
      <c r="F186" s="31" t="s">
        <v>758</v>
      </c>
      <c r="G186" s="1" t="s">
        <v>1080</v>
      </c>
      <c r="M186" s="1" t="s">
        <v>73</v>
      </c>
      <c r="N186" s="1" t="s">
        <v>1</v>
      </c>
      <c r="O186" s="23"/>
      <c r="P186" s="1" t="e">
        <f t="shared" si="24"/>
        <v>#REF!</v>
      </c>
      <c r="R186" s="7" t="str">
        <f>Table110[[#This Row],[Short Description]]</f>
        <v>IS8-118C</v>
      </c>
      <c r="S186" s="1" t="s">
        <v>1082</v>
      </c>
      <c r="T186" s="1" t="s">
        <v>983</v>
      </c>
      <c r="U186" s="1" t="s">
        <v>57</v>
      </c>
      <c r="V186" s="1" t="e">
        <f t="shared" si="25"/>
        <v>#REF!</v>
      </c>
      <c r="W186" s="1" t="e">
        <f t="shared" si="26"/>
        <v>#REF!</v>
      </c>
      <c r="X186" s="1" t="s">
        <v>524</v>
      </c>
      <c r="AC186" s="6"/>
      <c r="AH186" s="1" t="e">
        <f t="shared" si="27"/>
        <v>#REF!</v>
      </c>
      <c r="AI186" s="1" t="e">
        <f t="shared" si="28"/>
        <v>#REF!</v>
      </c>
      <c r="AJ186" s="1" t="e">
        <f t="shared" si="29"/>
        <v>#REF!</v>
      </c>
      <c r="AK186" s="1" t="e">
        <f t="shared" si="30"/>
        <v>#REF!</v>
      </c>
      <c r="AL186" s="1" t="s">
        <v>54</v>
      </c>
      <c r="AM186" s="1" t="s">
        <v>151</v>
      </c>
      <c r="AN186" s="11" t="e">
        <f t="shared" si="31"/>
        <v>#REF!</v>
      </c>
      <c r="AO186" s="1" t="str">
        <f>Table110[[#This Row],[Manufacturer''s Category]]</f>
        <v>Community</v>
      </c>
      <c r="AQ186" s="1" t="e">
        <f t="shared" si="32"/>
        <v>#REF!</v>
      </c>
      <c r="AR186" s="1" t="s">
        <v>760</v>
      </c>
    </row>
    <row r="187" spans="1:44" ht="42" customHeight="1" x14ac:dyDescent="0.3">
      <c r="A187" s="1" t="e">
        <f t="shared" si="22"/>
        <v>#REF!</v>
      </c>
      <c r="B187" s="5" t="e">
        <f t="shared" si="23"/>
        <v>#REF!</v>
      </c>
      <c r="C187" s="33" t="s">
        <v>4059</v>
      </c>
      <c r="D187" s="1" t="s">
        <v>1084</v>
      </c>
      <c r="E187" s="1" t="s">
        <v>53</v>
      </c>
      <c r="F187" s="31">
        <v>3632</v>
      </c>
      <c r="G187" s="1" t="s">
        <v>1083</v>
      </c>
      <c r="M187" s="1" t="s">
        <v>73</v>
      </c>
      <c r="N187" s="1" t="s">
        <v>1</v>
      </c>
      <c r="O187" s="23">
        <v>50.802303999999999</v>
      </c>
      <c r="P187" s="1" t="e">
        <f t="shared" si="24"/>
        <v>#REF!</v>
      </c>
      <c r="R187" s="7" t="str">
        <f>Table110[[#This Row],[Short Description]]</f>
        <v>IS8-118W</v>
      </c>
      <c r="S187" s="1" t="s">
        <v>1085</v>
      </c>
      <c r="T187" s="1" t="s">
        <v>983</v>
      </c>
      <c r="U187" s="1" t="s">
        <v>57</v>
      </c>
      <c r="V187" s="1" t="e">
        <f t="shared" si="25"/>
        <v>#REF!</v>
      </c>
      <c r="W187" s="1" t="e">
        <f t="shared" si="26"/>
        <v>#REF!</v>
      </c>
      <c r="X187" s="1" t="s">
        <v>524</v>
      </c>
      <c r="AC187" s="6"/>
      <c r="AH187" s="1" t="e">
        <f t="shared" si="27"/>
        <v>#REF!</v>
      </c>
      <c r="AI187" s="1" t="e">
        <f t="shared" si="28"/>
        <v>#REF!</v>
      </c>
      <c r="AJ187" s="1" t="e">
        <f t="shared" si="29"/>
        <v>#REF!</v>
      </c>
      <c r="AK187" s="1" t="e">
        <f t="shared" si="30"/>
        <v>#REF!</v>
      </c>
      <c r="AL187" s="1" t="s">
        <v>54</v>
      </c>
      <c r="AM187" s="1" t="s">
        <v>151</v>
      </c>
      <c r="AN187" s="11" t="e">
        <f t="shared" si="31"/>
        <v>#REF!</v>
      </c>
      <c r="AO187" s="1" t="str">
        <f>Table110[[#This Row],[Manufacturer''s Category]]</f>
        <v>Community</v>
      </c>
      <c r="AQ187" s="1" t="e">
        <f t="shared" si="32"/>
        <v>#REF!</v>
      </c>
    </row>
    <row r="188" spans="1:44" ht="42" customHeight="1" x14ac:dyDescent="0.3">
      <c r="A188" s="1" t="e">
        <f t="shared" si="22"/>
        <v>#REF!</v>
      </c>
      <c r="B188" s="5" t="e">
        <f t="shared" si="23"/>
        <v>#REF!</v>
      </c>
      <c r="C188" s="33" t="s">
        <v>4060</v>
      </c>
      <c r="D188" s="1" t="s">
        <v>1087</v>
      </c>
      <c r="E188" s="1" t="s">
        <v>53</v>
      </c>
      <c r="F188" s="31">
        <v>5100</v>
      </c>
      <c r="G188" s="1" t="s">
        <v>1086</v>
      </c>
      <c r="M188" s="1" t="s">
        <v>73</v>
      </c>
      <c r="N188" s="1" t="s">
        <v>1</v>
      </c>
      <c r="O188" s="23">
        <v>50.802303999999999</v>
      </c>
      <c r="P188" s="1" t="e">
        <f t="shared" si="24"/>
        <v>#REF!</v>
      </c>
      <c r="R188" s="7" t="str">
        <f>Table110[[#This Row],[Short Description]]</f>
        <v>IS8-118WR</v>
      </c>
      <c r="S188" s="1" t="s">
        <v>1088</v>
      </c>
      <c r="T188" s="1" t="s">
        <v>983</v>
      </c>
      <c r="U188" s="1" t="s">
        <v>57</v>
      </c>
      <c r="V188" s="1" t="e">
        <f t="shared" si="25"/>
        <v>#REF!</v>
      </c>
      <c r="W188" s="1" t="e">
        <f t="shared" si="26"/>
        <v>#REF!</v>
      </c>
      <c r="X188" s="1" t="s">
        <v>524</v>
      </c>
      <c r="AC188" s="6"/>
      <c r="AH188" s="1" t="e">
        <f t="shared" si="27"/>
        <v>#REF!</v>
      </c>
      <c r="AI188" s="1" t="e">
        <f t="shared" si="28"/>
        <v>#REF!</v>
      </c>
      <c r="AJ188" s="1" t="e">
        <f t="shared" si="29"/>
        <v>#REF!</v>
      </c>
      <c r="AK188" s="1" t="e">
        <f t="shared" si="30"/>
        <v>#REF!</v>
      </c>
      <c r="AL188" s="1" t="s">
        <v>54</v>
      </c>
      <c r="AM188" s="1" t="s">
        <v>151</v>
      </c>
      <c r="AN188" s="11" t="e">
        <f t="shared" si="31"/>
        <v>#REF!</v>
      </c>
      <c r="AO188" s="1" t="str">
        <f>Table110[[#This Row],[Manufacturer''s Category]]</f>
        <v>Community</v>
      </c>
      <c r="AQ188" s="1" t="e">
        <f t="shared" si="32"/>
        <v>#REF!</v>
      </c>
    </row>
    <row r="189" spans="1:44" ht="42" customHeight="1" x14ac:dyDescent="0.3">
      <c r="A189" s="1" t="e">
        <f t="shared" si="22"/>
        <v>#REF!</v>
      </c>
      <c r="B189" s="5" t="e">
        <f t="shared" si="23"/>
        <v>#REF!</v>
      </c>
      <c r="C189" s="33" t="s">
        <v>4061</v>
      </c>
      <c r="D189" s="1" t="s">
        <v>1090</v>
      </c>
      <c r="E189" s="1" t="s">
        <v>53</v>
      </c>
      <c r="F189" s="31">
        <v>4072</v>
      </c>
      <c r="G189" s="1" t="s">
        <v>1089</v>
      </c>
      <c r="M189" s="1" t="s">
        <v>73</v>
      </c>
      <c r="N189" s="1" t="s">
        <v>1</v>
      </c>
      <c r="O189" s="23">
        <v>44.905608000000001</v>
      </c>
      <c r="P189" s="1" t="e">
        <f t="shared" si="24"/>
        <v>#REF!</v>
      </c>
      <c r="R189" s="7" t="str">
        <f>Table110[[#This Row],[Short Description]]</f>
        <v>IS8-212B</v>
      </c>
      <c r="S189" s="1" t="s">
        <v>1091</v>
      </c>
      <c r="T189" s="1" t="s">
        <v>983</v>
      </c>
      <c r="U189" s="1" t="s">
        <v>57</v>
      </c>
      <c r="V189" s="1" t="e">
        <f t="shared" si="25"/>
        <v>#REF!</v>
      </c>
      <c r="W189" s="1" t="e">
        <f t="shared" si="26"/>
        <v>#REF!</v>
      </c>
      <c r="X189" s="1" t="s">
        <v>524</v>
      </c>
      <c r="AC189" s="6"/>
      <c r="AH189" s="1" t="e">
        <f t="shared" si="27"/>
        <v>#REF!</v>
      </c>
      <c r="AI189" s="1" t="e">
        <f t="shared" si="28"/>
        <v>#REF!</v>
      </c>
      <c r="AJ189" s="1" t="e">
        <f t="shared" si="29"/>
        <v>#REF!</v>
      </c>
      <c r="AK189" s="1" t="e">
        <f t="shared" si="30"/>
        <v>#REF!</v>
      </c>
      <c r="AL189" s="1" t="s">
        <v>54</v>
      </c>
      <c r="AM189" s="1" t="s">
        <v>151</v>
      </c>
      <c r="AN189" s="11" t="e">
        <f t="shared" si="31"/>
        <v>#REF!</v>
      </c>
      <c r="AO189" s="1" t="str">
        <f>Table110[[#This Row],[Manufacturer''s Category]]</f>
        <v>Community</v>
      </c>
      <c r="AQ189" s="1" t="e">
        <f t="shared" si="32"/>
        <v>#REF!</v>
      </c>
    </row>
    <row r="190" spans="1:44" ht="42" customHeight="1" x14ac:dyDescent="0.3">
      <c r="A190" s="1" t="e">
        <f t="shared" si="22"/>
        <v>#REF!</v>
      </c>
      <c r="B190" s="5" t="e">
        <f t="shared" si="23"/>
        <v>#REF!</v>
      </c>
      <c r="C190" s="33" t="s">
        <v>4062</v>
      </c>
      <c r="D190" s="1" t="s">
        <v>1093</v>
      </c>
      <c r="E190" s="1" t="s">
        <v>53</v>
      </c>
      <c r="F190" s="31" t="s">
        <v>758</v>
      </c>
      <c r="G190" s="1" t="s">
        <v>1092</v>
      </c>
      <c r="M190" s="1" t="s">
        <v>73</v>
      </c>
      <c r="N190" s="1" t="s">
        <v>1</v>
      </c>
      <c r="O190" s="23"/>
      <c r="P190" s="1" t="e">
        <f t="shared" si="24"/>
        <v>#REF!</v>
      </c>
      <c r="R190" s="7" t="str">
        <f>Table110[[#This Row],[Short Description]]</f>
        <v>IS8-212C</v>
      </c>
      <c r="S190" s="1" t="s">
        <v>1094</v>
      </c>
      <c r="T190" s="1" t="s">
        <v>983</v>
      </c>
      <c r="U190" s="1" t="s">
        <v>57</v>
      </c>
      <c r="V190" s="1" t="e">
        <f t="shared" si="25"/>
        <v>#REF!</v>
      </c>
      <c r="W190" s="1" t="e">
        <f t="shared" si="26"/>
        <v>#REF!</v>
      </c>
      <c r="X190" s="1" t="s">
        <v>524</v>
      </c>
      <c r="AC190" s="6"/>
      <c r="AH190" s="1" t="e">
        <f t="shared" si="27"/>
        <v>#REF!</v>
      </c>
      <c r="AI190" s="1" t="e">
        <f t="shared" si="28"/>
        <v>#REF!</v>
      </c>
      <c r="AJ190" s="1" t="e">
        <f t="shared" si="29"/>
        <v>#REF!</v>
      </c>
      <c r="AK190" s="1" t="e">
        <f t="shared" si="30"/>
        <v>#REF!</v>
      </c>
      <c r="AL190" s="1" t="s">
        <v>54</v>
      </c>
      <c r="AM190" s="1" t="s">
        <v>151</v>
      </c>
      <c r="AN190" s="11" t="e">
        <f t="shared" si="31"/>
        <v>#REF!</v>
      </c>
      <c r="AO190" s="1" t="str">
        <f>Table110[[#This Row],[Manufacturer''s Category]]</f>
        <v>Community</v>
      </c>
      <c r="AQ190" s="1" t="e">
        <f t="shared" si="32"/>
        <v>#REF!</v>
      </c>
      <c r="AR190" s="1" t="s">
        <v>760</v>
      </c>
    </row>
    <row r="191" spans="1:44" ht="42" customHeight="1" x14ac:dyDescent="0.3">
      <c r="A191" s="1" t="e">
        <f t="shared" si="22"/>
        <v>#REF!</v>
      </c>
      <c r="B191" s="5" t="e">
        <f t="shared" si="23"/>
        <v>#REF!</v>
      </c>
      <c r="C191" s="33" t="s">
        <v>4063</v>
      </c>
      <c r="D191" s="1" t="s">
        <v>1096</v>
      </c>
      <c r="E191" s="1" t="s">
        <v>53</v>
      </c>
      <c r="F191" s="31">
        <v>4072</v>
      </c>
      <c r="G191" s="1" t="s">
        <v>1095</v>
      </c>
      <c r="M191" s="1" t="s">
        <v>73</v>
      </c>
      <c r="N191" s="1" t="s">
        <v>1</v>
      </c>
      <c r="O191" s="23">
        <v>44.905608000000001</v>
      </c>
      <c r="P191" s="1" t="e">
        <f t="shared" si="24"/>
        <v>#REF!</v>
      </c>
      <c r="R191" s="7" t="str">
        <f>Table110[[#This Row],[Short Description]]</f>
        <v>IS8-212W</v>
      </c>
      <c r="S191" s="1" t="s">
        <v>1097</v>
      </c>
      <c r="T191" s="1" t="s">
        <v>983</v>
      </c>
      <c r="U191" s="1" t="s">
        <v>57</v>
      </c>
      <c r="V191" s="1" t="e">
        <f t="shared" si="25"/>
        <v>#REF!</v>
      </c>
      <c r="W191" s="1" t="e">
        <f t="shared" si="26"/>
        <v>#REF!</v>
      </c>
      <c r="X191" s="1" t="s">
        <v>524</v>
      </c>
      <c r="AC191" s="6"/>
      <c r="AH191" s="1" t="e">
        <f t="shared" si="27"/>
        <v>#REF!</v>
      </c>
      <c r="AI191" s="1" t="e">
        <f t="shared" si="28"/>
        <v>#REF!</v>
      </c>
      <c r="AJ191" s="1" t="e">
        <f t="shared" si="29"/>
        <v>#REF!</v>
      </c>
      <c r="AK191" s="1" t="e">
        <f t="shared" si="30"/>
        <v>#REF!</v>
      </c>
      <c r="AL191" s="1" t="s">
        <v>54</v>
      </c>
      <c r="AM191" s="1" t="s">
        <v>151</v>
      </c>
      <c r="AN191" s="11" t="e">
        <f t="shared" si="31"/>
        <v>#REF!</v>
      </c>
      <c r="AO191" s="1" t="str">
        <f>Table110[[#This Row],[Manufacturer''s Category]]</f>
        <v>Community</v>
      </c>
      <c r="AQ191" s="1" t="e">
        <f t="shared" si="32"/>
        <v>#REF!</v>
      </c>
    </row>
    <row r="192" spans="1:44" ht="42" customHeight="1" x14ac:dyDescent="0.3">
      <c r="A192" s="1" t="e">
        <f t="shared" si="22"/>
        <v>#REF!</v>
      </c>
      <c r="B192" s="5" t="e">
        <f t="shared" si="23"/>
        <v>#REF!</v>
      </c>
      <c r="C192" s="33" t="s">
        <v>4064</v>
      </c>
      <c r="D192" s="1" t="s">
        <v>1099</v>
      </c>
      <c r="E192" s="1" t="s">
        <v>53</v>
      </c>
      <c r="F192" s="31">
        <v>5200</v>
      </c>
      <c r="G192" s="1" t="s">
        <v>1098</v>
      </c>
      <c r="M192" s="1" t="s">
        <v>73</v>
      </c>
      <c r="N192" s="1" t="s">
        <v>1</v>
      </c>
      <c r="O192" s="23">
        <v>44.905608000000001</v>
      </c>
      <c r="P192" s="1" t="e">
        <f t="shared" si="24"/>
        <v>#REF!</v>
      </c>
      <c r="R192" s="7" t="str">
        <f>Table110[[#This Row],[Short Description]]</f>
        <v>IS8-212WR</v>
      </c>
      <c r="S192" s="1" t="s">
        <v>1100</v>
      </c>
      <c r="T192" s="1" t="s">
        <v>983</v>
      </c>
      <c r="U192" s="1" t="s">
        <v>57</v>
      </c>
      <c r="V192" s="1" t="e">
        <f t="shared" si="25"/>
        <v>#REF!</v>
      </c>
      <c r="W192" s="1" t="e">
        <f t="shared" si="26"/>
        <v>#REF!</v>
      </c>
      <c r="X192" s="1" t="s">
        <v>524</v>
      </c>
      <c r="AC192" s="6"/>
      <c r="AH192" s="1" t="e">
        <f t="shared" si="27"/>
        <v>#REF!</v>
      </c>
      <c r="AI192" s="1" t="e">
        <f t="shared" si="28"/>
        <v>#REF!</v>
      </c>
      <c r="AJ192" s="1" t="e">
        <f t="shared" si="29"/>
        <v>#REF!</v>
      </c>
      <c r="AK192" s="1" t="e">
        <f t="shared" si="30"/>
        <v>#REF!</v>
      </c>
      <c r="AL192" s="1" t="s">
        <v>54</v>
      </c>
      <c r="AM192" s="1" t="s">
        <v>151</v>
      </c>
      <c r="AN192" s="11" t="e">
        <f t="shared" si="31"/>
        <v>#REF!</v>
      </c>
      <c r="AO192" s="1" t="str">
        <f>Table110[[#This Row],[Manufacturer''s Category]]</f>
        <v>Community</v>
      </c>
      <c r="AQ192" s="1" t="e">
        <f t="shared" si="32"/>
        <v>#REF!</v>
      </c>
    </row>
    <row r="193" spans="1:44" ht="42" customHeight="1" x14ac:dyDescent="0.3">
      <c r="A193" s="1" t="e">
        <f t="shared" si="22"/>
        <v>#REF!</v>
      </c>
      <c r="B193" s="5" t="e">
        <f t="shared" si="23"/>
        <v>#REF!</v>
      </c>
      <c r="C193" s="33" t="s">
        <v>4065</v>
      </c>
      <c r="D193" s="1" t="s">
        <v>1102</v>
      </c>
      <c r="E193" s="1" t="s">
        <v>53</v>
      </c>
      <c r="F193" s="31">
        <v>4840</v>
      </c>
      <c r="G193" s="1" t="s">
        <v>1101</v>
      </c>
      <c r="M193" s="1" t="s">
        <v>73</v>
      </c>
      <c r="N193" s="1" t="s">
        <v>1</v>
      </c>
      <c r="O193" s="23">
        <v>61.234920000000002</v>
      </c>
      <c r="P193" s="1" t="e">
        <f t="shared" si="24"/>
        <v>#REF!</v>
      </c>
      <c r="R193" s="7" t="str">
        <f>Table110[[#This Row],[Short Description]]</f>
        <v>IS8-215B</v>
      </c>
      <c r="S193" s="1" t="s">
        <v>1103</v>
      </c>
      <c r="T193" s="1" t="s">
        <v>983</v>
      </c>
      <c r="U193" s="1" t="s">
        <v>57</v>
      </c>
      <c r="V193" s="1" t="e">
        <f t="shared" si="25"/>
        <v>#REF!</v>
      </c>
      <c r="W193" s="1" t="e">
        <f t="shared" si="26"/>
        <v>#REF!</v>
      </c>
      <c r="X193" s="1" t="s">
        <v>524</v>
      </c>
      <c r="AC193" s="6"/>
      <c r="AH193" s="1" t="e">
        <f t="shared" si="27"/>
        <v>#REF!</v>
      </c>
      <c r="AI193" s="1" t="e">
        <f t="shared" si="28"/>
        <v>#REF!</v>
      </c>
      <c r="AJ193" s="1" t="e">
        <f t="shared" si="29"/>
        <v>#REF!</v>
      </c>
      <c r="AK193" s="1" t="e">
        <f t="shared" si="30"/>
        <v>#REF!</v>
      </c>
      <c r="AL193" s="1" t="s">
        <v>54</v>
      </c>
      <c r="AM193" s="1" t="s">
        <v>151</v>
      </c>
      <c r="AN193" s="11" t="e">
        <f t="shared" si="31"/>
        <v>#REF!</v>
      </c>
      <c r="AO193" s="1" t="str">
        <f>Table110[[#This Row],[Manufacturer''s Category]]</f>
        <v>Community</v>
      </c>
      <c r="AQ193" s="1" t="e">
        <f t="shared" si="32"/>
        <v>#REF!</v>
      </c>
    </row>
    <row r="194" spans="1:44" ht="42" customHeight="1" x14ac:dyDescent="0.3">
      <c r="A194" s="1" t="e">
        <f t="shared" ref="A194:A257" si="33">Company</f>
        <v>#REF!</v>
      </c>
      <c r="B194" s="5" t="e">
        <f t="shared" ref="B194:B257" si="34">Effectivity_Date</f>
        <v>#REF!</v>
      </c>
      <c r="C194" s="33" t="s">
        <v>4066</v>
      </c>
      <c r="D194" s="1" t="s">
        <v>1105</v>
      </c>
      <c r="E194" s="1" t="s">
        <v>53</v>
      </c>
      <c r="F194" s="31" t="s">
        <v>758</v>
      </c>
      <c r="G194" s="1" t="s">
        <v>1104</v>
      </c>
      <c r="M194" s="1" t="s">
        <v>73</v>
      </c>
      <c r="N194" s="1" t="s">
        <v>1</v>
      </c>
      <c r="O194" s="23"/>
      <c r="P194" s="1" t="e">
        <f t="shared" ref="P194:P257" si="35">WeightUOM</f>
        <v>#REF!</v>
      </c>
      <c r="R194" s="7" t="str">
        <f>Table110[[#This Row],[Short Description]]</f>
        <v>IS8-215C</v>
      </c>
      <c r="S194" s="1" t="s">
        <v>1106</v>
      </c>
      <c r="T194" s="1" t="s">
        <v>983</v>
      </c>
      <c r="U194" s="1" t="s">
        <v>57</v>
      </c>
      <c r="V194" s="1" t="e">
        <f t="shared" ref="V194:V257" si="36">NotForSale</f>
        <v>#REF!</v>
      </c>
      <c r="W194" s="1" t="e">
        <f t="shared" ref="W194:W257" si="37">ItemStatus</f>
        <v>#REF!</v>
      </c>
      <c r="X194" s="1" t="s">
        <v>524</v>
      </c>
      <c r="AC194" s="6"/>
      <c r="AH194" s="1" t="e">
        <f t="shared" ref="AH194:AH257" si="38">FOB</f>
        <v>#REF!</v>
      </c>
      <c r="AI194" s="1" t="e">
        <f t="shared" ref="AI194:AI257" si="39">Freight</f>
        <v>#REF!</v>
      </c>
      <c r="AJ194" s="1" t="e">
        <f t="shared" ref="AJ194:AJ257" si="40">DropShip</f>
        <v>#REF!</v>
      </c>
      <c r="AK194" s="1" t="e">
        <f t="shared" ref="AK194:AK257" si="41">EnergyStar</f>
        <v>#REF!</v>
      </c>
      <c r="AL194" s="1" t="s">
        <v>54</v>
      </c>
      <c r="AM194" s="1" t="s">
        <v>151</v>
      </c>
      <c r="AN194" s="11" t="e">
        <f t="shared" ref="AN194:AN257" si="42">URL</f>
        <v>#REF!</v>
      </c>
      <c r="AO194" s="1" t="str">
        <f>Table110[[#This Row],[Manufacturer''s Category]]</f>
        <v>Community</v>
      </c>
      <c r="AQ194" s="1" t="e">
        <f t="shared" ref="AQ194:AQ257" si="43">InfoComm_Number</f>
        <v>#REF!</v>
      </c>
      <c r="AR194" s="1" t="s">
        <v>760</v>
      </c>
    </row>
    <row r="195" spans="1:44" ht="42" customHeight="1" x14ac:dyDescent="0.3">
      <c r="A195" s="1" t="e">
        <f t="shared" si="33"/>
        <v>#REF!</v>
      </c>
      <c r="B195" s="5" t="e">
        <f t="shared" si="34"/>
        <v>#REF!</v>
      </c>
      <c r="C195" s="33" t="s">
        <v>4067</v>
      </c>
      <c r="D195" s="1" t="s">
        <v>1108</v>
      </c>
      <c r="E195" s="1" t="s">
        <v>53</v>
      </c>
      <c r="F195" s="31">
        <v>4840</v>
      </c>
      <c r="G195" s="1" t="s">
        <v>1107</v>
      </c>
      <c r="M195" s="1" t="s">
        <v>73</v>
      </c>
      <c r="N195" s="1" t="s">
        <v>1</v>
      </c>
      <c r="O195" s="23">
        <v>61.234920000000002</v>
      </c>
      <c r="P195" s="1" t="e">
        <f t="shared" si="35"/>
        <v>#REF!</v>
      </c>
      <c r="R195" s="7" t="str">
        <f>Table110[[#This Row],[Short Description]]</f>
        <v>IS8-215W</v>
      </c>
      <c r="S195" s="1" t="s">
        <v>1109</v>
      </c>
      <c r="T195" s="1" t="s">
        <v>983</v>
      </c>
      <c r="U195" s="1" t="s">
        <v>57</v>
      </c>
      <c r="V195" s="1" t="e">
        <f t="shared" si="36"/>
        <v>#REF!</v>
      </c>
      <c r="W195" s="1" t="e">
        <f t="shared" si="37"/>
        <v>#REF!</v>
      </c>
      <c r="X195" s="1" t="s">
        <v>524</v>
      </c>
      <c r="AC195" s="6"/>
      <c r="AH195" s="1" t="e">
        <f t="shared" si="38"/>
        <v>#REF!</v>
      </c>
      <c r="AI195" s="1" t="e">
        <f t="shared" si="39"/>
        <v>#REF!</v>
      </c>
      <c r="AJ195" s="1" t="e">
        <f t="shared" si="40"/>
        <v>#REF!</v>
      </c>
      <c r="AK195" s="1" t="e">
        <f t="shared" si="41"/>
        <v>#REF!</v>
      </c>
      <c r="AL195" s="1" t="s">
        <v>54</v>
      </c>
      <c r="AM195" s="1" t="s">
        <v>151</v>
      </c>
      <c r="AN195" s="11" t="e">
        <f t="shared" si="42"/>
        <v>#REF!</v>
      </c>
      <c r="AO195" s="1" t="str">
        <f>Table110[[#This Row],[Manufacturer''s Category]]</f>
        <v>Community</v>
      </c>
      <c r="AQ195" s="1" t="e">
        <f t="shared" si="43"/>
        <v>#REF!</v>
      </c>
    </row>
    <row r="196" spans="1:44" ht="42" customHeight="1" x14ac:dyDescent="0.3">
      <c r="A196" s="1" t="e">
        <f t="shared" si="33"/>
        <v>#REF!</v>
      </c>
      <c r="B196" s="5" t="e">
        <f t="shared" si="34"/>
        <v>#REF!</v>
      </c>
      <c r="C196" s="33" t="s">
        <v>4068</v>
      </c>
      <c r="D196" s="1" t="s">
        <v>1111</v>
      </c>
      <c r="E196" s="1" t="s">
        <v>53</v>
      </c>
      <c r="F196" s="31">
        <v>6200</v>
      </c>
      <c r="G196" s="1" t="s">
        <v>1110</v>
      </c>
      <c r="M196" s="1" t="s">
        <v>73</v>
      </c>
      <c r="N196" s="1" t="s">
        <v>1</v>
      </c>
      <c r="O196" s="23">
        <v>61.234920000000002</v>
      </c>
      <c r="P196" s="1" t="e">
        <f t="shared" si="35"/>
        <v>#REF!</v>
      </c>
      <c r="R196" s="7" t="str">
        <f>Table110[[#This Row],[Short Description]]</f>
        <v>IS8-215WR</v>
      </c>
      <c r="S196" s="1" t="s">
        <v>1112</v>
      </c>
      <c r="T196" s="1" t="s">
        <v>983</v>
      </c>
      <c r="U196" s="1" t="s">
        <v>57</v>
      </c>
      <c r="V196" s="1" t="e">
        <f t="shared" si="36"/>
        <v>#REF!</v>
      </c>
      <c r="W196" s="1" t="e">
        <f t="shared" si="37"/>
        <v>#REF!</v>
      </c>
      <c r="X196" s="1" t="s">
        <v>524</v>
      </c>
      <c r="AC196" s="6"/>
      <c r="AH196" s="1" t="e">
        <f t="shared" si="38"/>
        <v>#REF!</v>
      </c>
      <c r="AI196" s="1" t="e">
        <f t="shared" si="39"/>
        <v>#REF!</v>
      </c>
      <c r="AJ196" s="1" t="e">
        <f t="shared" si="40"/>
        <v>#REF!</v>
      </c>
      <c r="AK196" s="1" t="e">
        <f t="shared" si="41"/>
        <v>#REF!</v>
      </c>
      <c r="AL196" s="1" t="s">
        <v>54</v>
      </c>
      <c r="AM196" s="1" t="s">
        <v>151</v>
      </c>
      <c r="AN196" s="11" t="e">
        <f t="shared" si="42"/>
        <v>#REF!</v>
      </c>
      <c r="AO196" s="1" t="str">
        <f>Table110[[#This Row],[Manufacturer''s Category]]</f>
        <v>Community</v>
      </c>
      <c r="AQ196" s="1" t="e">
        <f t="shared" si="43"/>
        <v>#REF!</v>
      </c>
    </row>
    <row r="197" spans="1:44" ht="42" customHeight="1" x14ac:dyDescent="0.3">
      <c r="A197" s="1" t="e">
        <f t="shared" si="33"/>
        <v>#REF!</v>
      </c>
      <c r="B197" s="5" t="e">
        <f t="shared" si="34"/>
        <v>#REF!</v>
      </c>
      <c r="C197" s="33" t="s">
        <v>4069</v>
      </c>
      <c r="D197" s="1" t="s">
        <v>1114</v>
      </c>
      <c r="E197" s="1" t="s">
        <v>53</v>
      </c>
      <c r="F197" s="31">
        <v>6052</v>
      </c>
      <c r="G197" s="1" t="s">
        <v>1113</v>
      </c>
      <c r="M197" s="1" t="s">
        <v>73</v>
      </c>
      <c r="N197" s="1" t="s">
        <v>1</v>
      </c>
      <c r="O197" s="23">
        <v>87.089663999999999</v>
      </c>
      <c r="P197" s="1" t="e">
        <f t="shared" si="35"/>
        <v>#REF!</v>
      </c>
      <c r="R197" s="7" t="str">
        <f>Table110[[#This Row],[Short Description]]</f>
        <v>IS8-218B</v>
      </c>
      <c r="S197" s="1" t="s">
        <v>1115</v>
      </c>
      <c r="T197" s="1" t="s">
        <v>983</v>
      </c>
      <c r="U197" s="1" t="s">
        <v>57</v>
      </c>
      <c r="V197" s="1" t="e">
        <f t="shared" si="36"/>
        <v>#REF!</v>
      </c>
      <c r="W197" s="1" t="e">
        <f t="shared" si="37"/>
        <v>#REF!</v>
      </c>
      <c r="X197" s="1" t="s">
        <v>524</v>
      </c>
      <c r="AC197" s="6"/>
      <c r="AH197" s="1" t="e">
        <f t="shared" si="38"/>
        <v>#REF!</v>
      </c>
      <c r="AI197" s="1" t="e">
        <f t="shared" si="39"/>
        <v>#REF!</v>
      </c>
      <c r="AJ197" s="1" t="e">
        <f t="shared" si="40"/>
        <v>#REF!</v>
      </c>
      <c r="AK197" s="1" t="e">
        <f t="shared" si="41"/>
        <v>#REF!</v>
      </c>
      <c r="AL197" s="1" t="s">
        <v>54</v>
      </c>
      <c r="AM197" s="1" t="s">
        <v>151</v>
      </c>
      <c r="AN197" s="11" t="e">
        <f t="shared" si="42"/>
        <v>#REF!</v>
      </c>
      <c r="AO197" s="1" t="str">
        <f>Table110[[#This Row],[Manufacturer''s Category]]</f>
        <v>Community</v>
      </c>
      <c r="AQ197" s="1" t="e">
        <f t="shared" si="43"/>
        <v>#REF!</v>
      </c>
    </row>
    <row r="198" spans="1:44" ht="42" customHeight="1" x14ac:dyDescent="0.3">
      <c r="A198" s="1" t="e">
        <f t="shared" si="33"/>
        <v>#REF!</v>
      </c>
      <c r="B198" s="5" t="e">
        <f t="shared" si="34"/>
        <v>#REF!</v>
      </c>
      <c r="C198" s="33" t="s">
        <v>4070</v>
      </c>
      <c r="D198" s="1" t="s">
        <v>1117</v>
      </c>
      <c r="E198" s="1" t="s">
        <v>53</v>
      </c>
      <c r="F198" s="31" t="s">
        <v>758</v>
      </c>
      <c r="G198" s="1" t="s">
        <v>1116</v>
      </c>
      <c r="M198" s="1" t="s">
        <v>73</v>
      </c>
      <c r="N198" s="1" t="s">
        <v>1</v>
      </c>
      <c r="O198" s="23"/>
      <c r="P198" s="1" t="e">
        <f t="shared" si="35"/>
        <v>#REF!</v>
      </c>
      <c r="R198" s="7" t="str">
        <f>Table110[[#This Row],[Short Description]]</f>
        <v>IS8-218C</v>
      </c>
      <c r="S198" s="1" t="s">
        <v>1118</v>
      </c>
      <c r="T198" s="1" t="s">
        <v>983</v>
      </c>
      <c r="U198" s="1" t="s">
        <v>57</v>
      </c>
      <c r="V198" s="1" t="e">
        <f t="shared" si="36"/>
        <v>#REF!</v>
      </c>
      <c r="W198" s="1" t="e">
        <f t="shared" si="37"/>
        <v>#REF!</v>
      </c>
      <c r="X198" s="1" t="s">
        <v>524</v>
      </c>
      <c r="AC198" s="6"/>
      <c r="AH198" s="1" t="e">
        <f t="shared" si="38"/>
        <v>#REF!</v>
      </c>
      <c r="AI198" s="1" t="e">
        <f t="shared" si="39"/>
        <v>#REF!</v>
      </c>
      <c r="AJ198" s="1" t="e">
        <f t="shared" si="40"/>
        <v>#REF!</v>
      </c>
      <c r="AK198" s="1" t="e">
        <f t="shared" si="41"/>
        <v>#REF!</v>
      </c>
      <c r="AL198" s="1" t="s">
        <v>54</v>
      </c>
      <c r="AM198" s="1" t="s">
        <v>151</v>
      </c>
      <c r="AN198" s="11" t="e">
        <f t="shared" si="42"/>
        <v>#REF!</v>
      </c>
      <c r="AO198" s="1" t="str">
        <f>Table110[[#This Row],[Manufacturer''s Category]]</f>
        <v>Community</v>
      </c>
      <c r="AQ198" s="1" t="e">
        <f t="shared" si="43"/>
        <v>#REF!</v>
      </c>
      <c r="AR198" s="1" t="s">
        <v>760</v>
      </c>
    </row>
    <row r="199" spans="1:44" ht="42" customHeight="1" x14ac:dyDescent="0.3">
      <c r="A199" s="1" t="e">
        <f t="shared" si="33"/>
        <v>#REF!</v>
      </c>
      <c r="B199" s="5" t="e">
        <f t="shared" si="34"/>
        <v>#REF!</v>
      </c>
      <c r="C199" s="33" t="s">
        <v>4071</v>
      </c>
      <c r="D199" s="1" t="s">
        <v>1120</v>
      </c>
      <c r="E199" s="1" t="s">
        <v>53</v>
      </c>
      <c r="F199" s="31">
        <v>6052</v>
      </c>
      <c r="G199" s="1" t="s">
        <v>1119</v>
      </c>
      <c r="M199" s="1" t="s">
        <v>73</v>
      </c>
      <c r="N199" s="1" t="s">
        <v>1</v>
      </c>
      <c r="O199" s="23">
        <v>87.089663999999999</v>
      </c>
      <c r="P199" s="1" t="e">
        <f t="shared" si="35"/>
        <v>#REF!</v>
      </c>
      <c r="R199" s="7" t="str">
        <f>Table110[[#This Row],[Short Description]]</f>
        <v>IS8-218W</v>
      </c>
      <c r="S199" s="1" t="s">
        <v>1121</v>
      </c>
      <c r="T199" s="1" t="s">
        <v>983</v>
      </c>
      <c r="U199" s="1" t="s">
        <v>57</v>
      </c>
      <c r="V199" s="1" t="e">
        <f t="shared" si="36"/>
        <v>#REF!</v>
      </c>
      <c r="W199" s="1" t="e">
        <f t="shared" si="37"/>
        <v>#REF!</v>
      </c>
      <c r="X199" s="1" t="s">
        <v>524</v>
      </c>
      <c r="AC199" s="6"/>
      <c r="AH199" s="1" t="e">
        <f t="shared" si="38"/>
        <v>#REF!</v>
      </c>
      <c r="AI199" s="1" t="e">
        <f t="shared" si="39"/>
        <v>#REF!</v>
      </c>
      <c r="AJ199" s="1" t="e">
        <f t="shared" si="40"/>
        <v>#REF!</v>
      </c>
      <c r="AK199" s="1" t="e">
        <f t="shared" si="41"/>
        <v>#REF!</v>
      </c>
      <c r="AL199" s="1" t="s">
        <v>54</v>
      </c>
      <c r="AM199" s="1" t="s">
        <v>151</v>
      </c>
      <c r="AN199" s="11" t="e">
        <f t="shared" si="42"/>
        <v>#REF!</v>
      </c>
      <c r="AO199" s="1" t="str">
        <f>Table110[[#This Row],[Manufacturer''s Category]]</f>
        <v>Community</v>
      </c>
      <c r="AQ199" s="1" t="e">
        <f t="shared" si="43"/>
        <v>#REF!</v>
      </c>
    </row>
    <row r="200" spans="1:44" ht="42" customHeight="1" x14ac:dyDescent="0.3">
      <c r="A200" s="1" t="e">
        <f t="shared" si="33"/>
        <v>#REF!</v>
      </c>
      <c r="B200" s="5" t="e">
        <f t="shared" si="34"/>
        <v>#REF!</v>
      </c>
      <c r="C200" s="33" t="s">
        <v>4072</v>
      </c>
      <c r="D200" s="1" t="s">
        <v>1123</v>
      </c>
      <c r="E200" s="1" t="s">
        <v>53</v>
      </c>
      <c r="F200" s="31">
        <v>7700</v>
      </c>
      <c r="G200" s="1" t="s">
        <v>1122</v>
      </c>
      <c r="M200" s="1" t="s">
        <v>73</v>
      </c>
      <c r="N200" s="1" t="s">
        <v>1</v>
      </c>
      <c r="O200" s="23">
        <v>87.089663999999999</v>
      </c>
      <c r="P200" s="1" t="e">
        <f t="shared" si="35"/>
        <v>#REF!</v>
      </c>
      <c r="R200" s="7" t="str">
        <f>Table110[[#This Row],[Short Description]]</f>
        <v>IS8-218WR</v>
      </c>
      <c r="S200" s="1" t="s">
        <v>1124</v>
      </c>
      <c r="T200" s="1" t="s">
        <v>983</v>
      </c>
      <c r="U200" s="1" t="s">
        <v>57</v>
      </c>
      <c r="V200" s="1" t="e">
        <f t="shared" si="36"/>
        <v>#REF!</v>
      </c>
      <c r="W200" s="1" t="e">
        <f t="shared" si="37"/>
        <v>#REF!</v>
      </c>
      <c r="X200" s="1" t="s">
        <v>524</v>
      </c>
      <c r="AC200" s="6"/>
      <c r="AH200" s="1" t="e">
        <f t="shared" si="38"/>
        <v>#REF!</v>
      </c>
      <c r="AI200" s="1" t="e">
        <f t="shared" si="39"/>
        <v>#REF!</v>
      </c>
      <c r="AJ200" s="1" t="e">
        <f t="shared" si="40"/>
        <v>#REF!</v>
      </c>
      <c r="AK200" s="1" t="e">
        <f t="shared" si="41"/>
        <v>#REF!</v>
      </c>
      <c r="AL200" s="1" t="s">
        <v>54</v>
      </c>
      <c r="AM200" s="1" t="s">
        <v>151</v>
      </c>
      <c r="AN200" s="11" t="e">
        <f t="shared" si="42"/>
        <v>#REF!</v>
      </c>
      <c r="AO200" s="1" t="str">
        <f>Table110[[#This Row],[Manufacturer''s Category]]</f>
        <v>Community</v>
      </c>
      <c r="AQ200" s="1" t="e">
        <f t="shared" si="43"/>
        <v>#REF!</v>
      </c>
    </row>
    <row r="201" spans="1:44" ht="42" customHeight="1" x14ac:dyDescent="0.3">
      <c r="A201" s="1" t="e">
        <f t="shared" si="33"/>
        <v>#REF!</v>
      </c>
      <c r="B201" s="5" t="e">
        <f t="shared" si="34"/>
        <v>#REF!</v>
      </c>
      <c r="C201" s="33" t="s">
        <v>4073</v>
      </c>
      <c r="D201" s="1" t="s">
        <v>1126</v>
      </c>
      <c r="E201" s="1" t="s">
        <v>53</v>
      </c>
      <c r="F201" s="31">
        <v>442</v>
      </c>
      <c r="G201" s="1" t="s">
        <v>1125</v>
      </c>
      <c r="M201" s="1" t="s">
        <v>73</v>
      </c>
      <c r="N201" s="1" t="s">
        <v>1</v>
      </c>
      <c r="O201" s="23"/>
      <c r="P201" s="1" t="e">
        <f t="shared" si="35"/>
        <v>#REF!</v>
      </c>
      <c r="R201" s="7" t="str">
        <f>Table110[[#This Row],[Short Description]]</f>
        <v>IUB0002WRG</v>
      </c>
      <c r="S201" s="1" t="s">
        <v>1127</v>
      </c>
      <c r="T201" s="1" t="s">
        <v>515</v>
      </c>
      <c r="U201" s="1" t="s">
        <v>3</v>
      </c>
      <c r="V201" s="1" t="e">
        <f t="shared" si="36"/>
        <v>#REF!</v>
      </c>
      <c r="W201" s="1" t="e">
        <f t="shared" si="37"/>
        <v>#REF!</v>
      </c>
      <c r="X201" s="1" t="s">
        <v>524</v>
      </c>
      <c r="AC201" s="6"/>
      <c r="AH201" s="1" t="e">
        <f t="shared" si="38"/>
        <v>#REF!</v>
      </c>
      <c r="AI201" s="1" t="e">
        <f t="shared" si="39"/>
        <v>#REF!</v>
      </c>
      <c r="AJ201" s="1" t="e">
        <f t="shared" si="40"/>
        <v>#REF!</v>
      </c>
      <c r="AK201" s="1" t="e">
        <f t="shared" si="41"/>
        <v>#REF!</v>
      </c>
      <c r="AL201" s="1" t="s">
        <v>54</v>
      </c>
      <c r="AM201" s="1" t="s">
        <v>151</v>
      </c>
      <c r="AN201" s="11" t="e">
        <f t="shared" si="42"/>
        <v>#REF!</v>
      </c>
      <c r="AO201" s="1" t="str">
        <f>Table110[[#This Row],[Manufacturer''s Category]]</f>
        <v>Community</v>
      </c>
      <c r="AP201" s="20"/>
      <c r="AQ201" s="1" t="e">
        <f t="shared" si="43"/>
        <v>#REF!</v>
      </c>
    </row>
    <row r="202" spans="1:44" ht="42" customHeight="1" x14ac:dyDescent="0.3">
      <c r="A202" s="1" t="e">
        <f t="shared" si="33"/>
        <v>#REF!</v>
      </c>
      <c r="B202" s="5" t="e">
        <f t="shared" si="34"/>
        <v>#REF!</v>
      </c>
      <c r="C202" s="33" t="s">
        <v>4074</v>
      </c>
      <c r="D202" s="1" t="s">
        <v>1129</v>
      </c>
      <c r="E202" s="1" t="s">
        <v>53</v>
      </c>
      <c r="F202" s="31">
        <v>166</v>
      </c>
      <c r="G202" s="1" t="s">
        <v>1128</v>
      </c>
      <c r="M202" s="1" t="s">
        <v>73</v>
      </c>
      <c r="N202" s="1" t="s">
        <v>1</v>
      </c>
      <c r="O202" s="23">
        <v>3.175144</v>
      </c>
      <c r="P202" s="1" t="e">
        <f t="shared" si="35"/>
        <v>#REF!</v>
      </c>
      <c r="R202" s="7" t="str">
        <f>Table110[[#This Row],[Short Description]]</f>
        <v>IUB1062B</v>
      </c>
      <c r="S202" s="1" t="s">
        <v>1130</v>
      </c>
      <c r="T202" s="1" t="s">
        <v>515</v>
      </c>
      <c r="U202" s="1" t="s">
        <v>3</v>
      </c>
      <c r="V202" s="1" t="e">
        <f t="shared" si="36"/>
        <v>#REF!</v>
      </c>
      <c r="W202" s="1" t="e">
        <f t="shared" si="37"/>
        <v>#REF!</v>
      </c>
      <c r="X202" s="1" t="s">
        <v>524</v>
      </c>
      <c r="AC202" s="6"/>
      <c r="AH202" s="1" t="e">
        <f t="shared" si="38"/>
        <v>#REF!</v>
      </c>
      <c r="AI202" s="1" t="e">
        <f t="shared" si="39"/>
        <v>#REF!</v>
      </c>
      <c r="AJ202" s="1" t="e">
        <f t="shared" si="40"/>
        <v>#REF!</v>
      </c>
      <c r="AK202" s="1" t="e">
        <f t="shared" si="41"/>
        <v>#REF!</v>
      </c>
      <c r="AL202" s="1" t="s">
        <v>73</v>
      </c>
      <c r="AM202" s="1" t="s">
        <v>76</v>
      </c>
      <c r="AN202" s="11" t="e">
        <f t="shared" si="42"/>
        <v>#REF!</v>
      </c>
      <c r="AO202" s="1" t="str">
        <f>Table110[[#This Row],[Manufacturer''s Category]]</f>
        <v>Community</v>
      </c>
      <c r="AQ202" s="1" t="e">
        <f t="shared" si="43"/>
        <v>#REF!</v>
      </c>
    </row>
    <row r="203" spans="1:44" ht="42" customHeight="1" x14ac:dyDescent="0.3">
      <c r="A203" s="1" t="e">
        <f t="shared" si="33"/>
        <v>#REF!</v>
      </c>
      <c r="B203" s="5" t="e">
        <f t="shared" si="34"/>
        <v>#REF!</v>
      </c>
      <c r="C203" s="33" t="s">
        <v>4075</v>
      </c>
      <c r="D203" s="1" t="s">
        <v>1132</v>
      </c>
      <c r="E203" s="1" t="s">
        <v>53</v>
      </c>
      <c r="F203" s="31">
        <v>166</v>
      </c>
      <c r="G203" s="1" t="s">
        <v>1131</v>
      </c>
      <c r="M203" s="1" t="s">
        <v>73</v>
      </c>
      <c r="N203" s="1" t="s">
        <v>1</v>
      </c>
      <c r="O203" s="23">
        <v>3.175144</v>
      </c>
      <c r="P203" s="1" t="e">
        <f t="shared" si="35"/>
        <v>#REF!</v>
      </c>
      <c r="R203" s="7" t="str">
        <f>Table110[[#This Row],[Short Description]]</f>
        <v>IUB1062W</v>
      </c>
      <c r="S203" s="1" t="s">
        <v>1133</v>
      </c>
      <c r="T203" s="1" t="s">
        <v>515</v>
      </c>
      <c r="U203" s="1" t="s">
        <v>3</v>
      </c>
      <c r="V203" s="1" t="e">
        <f t="shared" si="36"/>
        <v>#REF!</v>
      </c>
      <c r="W203" s="1" t="e">
        <f t="shared" si="37"/>
        <v>#REF!</v>
      </c>
      <c r="X203" s="1" t="s">
        <v>524</v>
      </c>
      <c r="AC203" s="6"/>
      <c r="AH203" s="1" t="e">
        <f t="shared" si="38"/>
        <v>#REF!</v>
      </c>
      <c r="AI203" s="1" t="e">
        <f t="shared" si="39"/>
        <v>#REF!</v>
      </c>
      <c r="AJ203" s="1" t="e">
        <f t="shared" si="40"/>
        <v>#REF!</v>
      </c>
      <c r="AK203" s="1" t="e">
        <f t="shared" si="41"/>
        <v>#REF!</v>
      </c>
      <c r="AL203" s="1" t="s">
        <v>73</v>
      </c>
      <c r="AM203" s="1" t="s">
        <v>76</v>
      </c>
      <c r="AN203" s="11" t="e">
        <f t="shared" si="42"/>
        <v>#REF!</v>
      </c>
      <c r="AO203" s="1" t="str">
        <f>Table110[[#This Row],[Manufacturer''s Category]]</f>
        <v>Community</v>
      </c>
      <c r="AQ203" s="1" t="e">
        <f t="shared" si="43"/>
        <v>#REF!</v>
      </c>
    </row>
    <row r="204" spans="1:44" ht="42" customHeight="1" x14ac:dyDescent="0.3">
      <c r="A204" s="1" t="e">
        <f t="shared" si="33"/>
        <v>#REF!</v>
      </c>
      <c r="B204" s="5" t="e">
        <f t="shared" si="34"/>
        <v>#REF!</v>
      </c>
      <c r="C204" s="33" t="s">
        <v>4076</v>
      </c>
      <c r="D204" s="1" t="s">
        <v>1135</v>
      </c>
      <c r="E204" s="1" t="s">
        <v>53</v>
      </c>
      <c r="F204" s="31">
        <v>264</v>
      </c>
      <c r="G204" s="1" t="s">
        <v>1134</v>
      </c>
      <c r="M204" s="1" t="s">
        <v>73</v>
      </c>
      <c r="N204" s="1" t="s">
        <v>1</v>
      </c>
      <c r="O204" s="23">
        <v>8.6182479999999995</v>
      </c>
      <c r="P204" s="1" t="e">
        <f t="shared" si="35"/>
        <v>#REF!</v>
      </c>
      <c r="R204" s="7" t="str">
        <f>Table110[[#This Row],[Short Description]]</f>
        <v>IUB1062WRG</v>
      </c>
      <c r="S204" s="1" t="s">
        <v>1136</v>
      </c>
      <c r="T204" s="1" t="s">
        <v>515</v>
      </c>
      <c r="U204" s="1" t="s">
        <v>3</v>
      </c>
      <c r="V204" s="1" t="e">
        <f t="shared" si="36"/>
        <v>#REF!</v>
      </c>
      <c r="W204" s="1" t="e">
        <f t="shared" si="37"/>
        <v>#REF!</v>
      </c>
      <c r="X204" s="1" t="s">
        <v>524</v>
      </c>
      <c r="AC204" s="6"/>
      <c r="AH204" s="1" t="e">
        <f t="shared" si="38"/>
        <v>#REF!</v>
      </c>
      <c r="AI204" s="1" t="e">
        <f t="shared" si="39"/>
        <v>#REF!</v>
      </c>
      <c r="AJ204" s="1" t="e">
        <f t="shared" si="40"/>
        <v>#REF!</v>
      </c>
      <c r="AK204" s="1" t="e">
        <f t="shared" si="41"/>
        <v>#REF!</v>
      </c>
      <c r="AL204" s="1" t="s">
        <v>73</v>
      </c>
      <c r="AM204" s="1" t="s">
        <v>76</v>
      </c>
      <c r="AN204" s="11" t="e">
        <f t="shared" si="42"/>
        <v>#REF!</v>
      </c>
      <c r="AO204" s="1" t="str">
        <f>Table110[[#This Row],[Manufacturer''s Category]]</f>
        <v>Community</v>
      </c>
      <c r="AQ204" s="1" t="e">
        <f t="shared" si="43"/>
        <v>#REF!</v>
      </c>
    </row>
    <row r="205" spans="1:44" ht="42" customHeight="1" x14ac:dyDescent="0.3">
      <c r="A205" s="1" t="e">
        <f t="shared" si="33"/>
        <v>#REF!</v>
      </c>
      <c r="B205" s="5" t="e">
        <f t="shared" si="34"/>
        <v>#REF!</v>
      </c>
      <c r="C205" s="33" t="s">
        <v>4077</v>
      </c>
      <c r="D205" s="1" t="s">
        <v>1138</v>
      </c>
      <c r="E205" s="1" t="s">
        <v>53</v>
      </c>
      <c r="F205" s="31">
        <v>194</v>
      </c>
      <c r="G205" s="1" t="s">
        <v>1137</v>
      </c>
      <c r="M205" s="1" t="s">
        <v>73</v>
      </c>
      <c r="N205" s="1" t="s">
        <v>1</v>
      </c>
      <c r="O205" s="23">
        <v>4.0823280000000004</v>
      </c>
      <c r="P205" s="1" t="e">
        <f t="shared" si="35"/>
        <v>#REF!</v>
      </c>
      <c r="R205" s="7" t="str">
        <f>Table110[[#This Row],[Short Description]]</f>
        <v>IUB1082B</v>
      </c>
      <c r="S205" s="1" t="s">
        <v>1139</v>
      </c>
      <c r="T205" s="1" t="s">
        <v>515</v>
      </c>
      <c r="U205" s="1" t="s">
        <v>3</v>
      </c>
      <c r="V205" s="1" t="e">
        <f t="shared" si="36"/>
        <v>#REF!</v>
      </c>
      <c r="W205" s="1" t="e">
        <f t="shared" si="37"/>
        <v>#REF!</v>
      </c>
      <c r="X205" s="1" t="s">
        <v>524</v>
      </c>
      <c r="AC205" s="6"/>
      <c r="AH205" s="1" t="e">
        <f t="shared" si="38"/>
        <v>#REF!</v>
      </c>
      <c r="AI205" s="1" t="e">
        <f t="shared" si="39"/>
        <v>#REF!</v>
      </c>
      <c r="AJ205" s="1" t="e">
        <f t="shared" si="40"/>
        <v>#REF!</v>
      </c>
      <c r="AK205" s="1" t="e">
        <f t="shared" si="41"/>
        <v>#REF!</v>
      </c>
      <c r="AL205" s="1" t="s">
        <v>73</v>
      </c>
      <c r="AM205" s="1" t="s">
        <v>76</v>
      </c>
      <c r="AN205" s="11" t="e">
        <f t="shared" si="42"/>
        <v>#REF!</v>
      </c>
      <c r="AO205" s="1" t="str">
        <f>Table110[[#This Row],[Manufacturer''s Category]]</f>
        <v>Community</v>
      </c>
      <c r="AQ205" s="1" t="e">
        <f t="shared" si="43"/>
        <v>#REF!</v>
      </c>
    </row>
    <row r="206" spans="1:44" ht="42" customHeight="1" x14ac:dyDescent="0.3">
      <c r="A206" s="1" t="e">
        <f t="shared" si="33"/>
        <v>#REF!</v>
      </c>
      <c r="B206" s="5" t="e">
        <f t="shared" si="34"/>
        <v>#REF!</v>
      </c>
      <c r="C206" s="33" t="s">
        <v>4078</v>
      </c>
      <c r="D206" s="1" t="s">
        <v>1141</v>
      </c>
      <c r="E206" s="1" t="s">
        <v>53</v>
      </c>
      <c r="F206" s="31">
        <v>194</v>
      </c>
      <c r="G206" s="1" t="s">
        <v>1140</v>
      </c>
      <c r="M206" s="1" t="s">
        <v>73</v>
      </c>
      <c r="N206" s="1" t="s">
        <v>1</v>
      </c>
      <c r="O206" s="23">
        <v>4.0823280000000004</v>
      </c>
      <c r="P206" s="1" t="e">
        <f t="shared" si="35"/>
        <v>#REF!</v>
      </c>
      <c r="R206" s="7" t="str">
        <f>Table110[[#This Row],[Short Description]]</f>
        <v>IUB1082W</v>
      </c>
      <c r="S206" s="1" t="s">
        <v>1142</v>
      </c>
      <c r="T206" s="1" t="s">
        <v>515</v>
      </c>
      <c r="U206" s="1" t="s">
        <v>3</v>
      </c>
      <c r="V206" s="1" t="e">
        <f t="shared" si="36"/>
        <v>#REF!</v>
      </c>
      <c r="W206" s="1" t="e">
        <f t="shared" si="37"/>
        <v>#REF!</v>
      </c>
      <c r="X206" s="1" t="s">
        <v>524</v>
      </c>
      <c r="AC206" s="6"/>
      <c r="AH206" s="1" t="e">
        <f t="shared" si="38"/>
        <v>#REF!</v>
      </c>
      <c r="AI206" s="1" t="e">
        <f t="shared" si="39"/>
        <v>#REF!</v>
      </c>
      <c r="AJ206" s="1" t="e">
        <f t="shared" si="40"/>
        <v>#REF!</v>
      </c>
      <c r="AK206" s="1" t="e">
        <f t="shared" si="41"/>
        <v>#REF!</v>
      </c>
      <c r="AL206" s="1" t="s">
        <v>73</v>
      </c>
      <c r="AM206" s="1" t="s">
        <v>76</v>
      </c>
      <c r="AN206" s="11" t="e">
        <f t="shared" si="42"/>
        <v>#REF!</v>
      </c>
      <c r="AO206" s="1" t="str">
        <f>Table110[[#This Row],[Manufacturer''s Category]]</f>
        <v>Community</v>
      </c>
      <c r="AQ206" s="1" t="e">
        <f t="shared" si="43"/>
        <v>#REF!</v>
      </c>
    </row>
    <row r="207" spans="1:44" ht="42" customHeight="1" x14ac:dyDescent="0.3">
      <c r="A207" s="1" t="e">
        <f t="shared" si="33"/>
        <v>#REF!</v>
      </c>
      <c r="B207" s="5" t="e">
        <f t="shared" si="34"/>
        <v>#REF!</v>
      </c>
      <c r="C207" s="33" t="s">
        <v>4079</v>
      </c>
      <c r="D207" s="1" t="s">
        <v>1144</v>
      </c>
      <c r="E207" s="1" t="s">
        <v>53</v>
      </c>
      <c r="F207" s="31">
        <v>308</v>
      </c>
      <c r="G207" s="1" t="s">
        <v>1143</v>
      </c>
      <c r="M207" s="1" t="s">
        <v>73</v>
      </c>
      <c r="N207" s="1" t="s">
        <v>1</v>
      </c>
      <c r="O207" s="23">
        <v>8.6182479999999995</v>
      </c>
      <c r="P207" s="1" t="e">
        <f t="shared" si="35"/>
        <v>#REF!</v>
      </c>
      <c r="R207" s="7" t="str">
        <f>Table110[[#This Row],[Short Description]]</f>
        <v>IUB1082WRG</v>
      </c>
      <c r="S207" s="1" t="s">
        <v>1145</v>
      </c>
      <c r="T207" s="1" t="s">
        <v>515</v>
      </c>
      <c r="U207" s="1" t="s">
        <v>3</v>
      </c>
      <c r="V207" s="1" t="e">
        <f t="shared" si="36"/>
        <v>#REF!</v>
      </c>
      <c r="W207" s="1" t="e">
        <f t="shared" si="37"/>
        <v>#REF!</v>
      </c>
      <c r="X207" s="1" t="s">
        <v>524</v>
      </c>
      <c r="AC207" s="6"/>
      <c r="AH207" s="1" t="e">
        <f t="shared" si="38"/>
        <v>#REF!</v>
      </c>
      <c r="AI207" s="1" t="e">
        <f t="shared" si="39"/>
        <v>#REF!</v>
      </c>
      <c r="AJ207" s="1" t="e">
        <f t="shared" si="40"/>
        <v>#REF!</v>
      </c>
      <c r="AK207" s="1" t="e">
        <f t="shared" si="41"/>
        <v>#REF!</v>
      </c>
      <c r="AL207" s="1" t="s">
        <v>73</v>
      </c>
      <c r="AM207" s="1" t="s">
        <v>76</v>
      </c>
      <c r="AN207" s="11" t="e">
        <f t="shared" si="42"/>
        <v>#REF!</v>
      </c>
      <c r="AO207" s="1" t="str">
        <f>Table110[[#This Row],[Manufacturer''s Category]]</f>
        <v>Community</v>
      </c>
      <c r="AQ207" s="1" t="e">
        <f t="shared" si="43"/>
        <v>#REF!</v>
      </c>
    </row>
    <row r="208" spans="1:44" ht="42" customHeight="1" x14ac:dyDescent="0.3">
      <c r="A208" s="1" t="e">
        <f t="shared" si="33"/>
        <v>#REF!</v>
      </c>
      <c r="B208" s="5" t="e">
        <f t="shared" si="34"/>
        <v>#REF!</v>
      </c>
      <c r="C208" s="33" t="s">
        <v>4080</v>
      </c>
      <c r="D208" s="1" t="s">
        <v>1147</v>
      </c>
      <c r="E208" s="1" t="s">
        <v>53</v>
      </c>
      <c r="F208" s="31">
        <v>352</v>
      </c>
      <c r="G208" s="1" t="s">
        <v>1146</v>
      </c>
      <c r="M208" s="1" t="s">
        <v>73</v>
      </c>
      <c r="N208" s="1" t="s">
        <v>1</v>
      </c>
      <c r="O208" s="23">
        <v>8.6182479999999995</v>
      </c>
      <c r="P208" s="1" t="e">
        <f t="shared" si="35"/>
        <v>#REF!</v>
      </c>
      <c r="R208" s="7" t="str">
        <f>Table110[[#This Row],[Short Description]]</f>
        <v>IUB1122B</v>
      </c>
      <c r="S208" s="1" t="s">
        <v>1148</v>
      </c>
      <c r="T208" s="1" t="s">
        <v>515</v>
      </c>
      <c r="U208" s="1" t="s">
        <v>3</v>
      </c>
      <c r="V208" s="1" t="e">
        <f t="shared" si="36"/>
        <v>#REF!</v>
      </c>
      <c r="W208" s="1" t="e">
        <f t="shared" si="37"/>
        <v>#REF!</v>
      </c>
      <c r="X208" s="1" t="s">
        <v>524</v>
      </c>
      <c r="AC208" s="6"/>
      <c r="AH208" s="1" t="e">
        <f t="shared" si="38"/>
        <v>#REF!</v>
      </c>
      <c r="AI208" s="1" t="e">
        <f t="shared" si="39"/>
        <v>#REF!</v>
      </c>
      <c r="AJ208" s="1" t="e">
        <f t="shared" si="40"/>
        <v>#REF!</v>
      </c>
      <c r="AK208" s="1" t="e">
        <f t="shared" si="41"/>
        <v>#REF!</v>
      </c>
      <c r="AL208" s="1" t="s">
        <v>73</v>
      </c>
      <c r="AM208" s="1" t="s">
        <v>76</v>
      </c>
      <c r="AN208" s="11" t="e">
        <f t="shared" si="42"/>
        <v>#REF!</v>
      </c>
      <c r="AO208" s="1" t="str">
        <f>Table110[[#This Row],[Manufacturer''s Category]]</f>
        <v>Community</v>
      </c>
      <c r="AQ208" s="1" t="e">
        <f t="shared" si="43"/>
        <v>#REF!</v>
      </c>
    </row>
    <row r="209" spans="1:43" ht="42" customHeight="1" x14ac:dyDescent="0.3">
      <c r="A209" s="1" t="e">
        <f t="shared" si="33"/>
        <v>#REF!</v>
      </c>
      <c r="B209" s="5" t="e">
        <f t="shared" si="34"/>
        <v>#REF!</v>
      </c>
      <c r="C209" s="33" t="s">
        <v>4081</v>
      </c>
      <c r="D209" s="1" t="s">
        <v>1150</v>
      </c>
      <c r="E209" s="1" t="s">
        <v>53</v>
      </c>
      <c r="F209" s="31">
        <v>352</v>
      </c>
      <c r="G209" s="1" t="s">
        <v>1149</v>
      </c>
      <c r="M209" s="1" t="s">
        <v>73</v>
      </c>
      <c r="N209" s="1" t="s">
        <v>1</v>
      </c>
      <c r="O209" s="23">
        <v>8.6182479999999995</v>
      </c>
      <c r="P209" s="1" t="e">
        <f t="shared" si="35"/>
        <v>#REF!</v>
      </c>
      <c r="R209" s="7" t="str">
        <f>Table110[[#This Row],[Short Description]]</f>
        <v>IUB1122W</v>
      </c>
      <c r="S209" s="1" t="s">
        <v>1151</v>
      </c>
      <c r="T209" s="1" t="s">
        <v>515</v>
      </c>
      <c r="U209" s="1" t="s">
        <v>3</v>
      </c>
      <c r="V209" s="1" t="e">
        <f t="shared" si="36"/>
        <v>#REF!</v>
      </c>
      <c r="W209" s="1" t="e">
        <f t="shared" si="37"/>
        <v>#REF!</v>
      </c>
      <c r="X209" s="1" t="s">
        <v>524</v>
      </c>
      <c r="AC209" s="6"/>
      <c r="AH209" s="1" t="e">
        <f t="shared" si="38"/>
        <v>#REF!</v>
      </c>
      <c r="AI209" s="1" t="e">
        <f t="shared" si="39"/>
        <v>#REF!</v>
      </c>
      <c r="AJ209" s="1" t="e">
        <f t="shared" si="40"/>
        <v>#REF!</v>
      </c>
      <c r="AK209" s="1" t="e">
        <f t="shared" si="41"/>
        <v>#REF!</v>
      </c>
      <c r="AL209" s="1" t="s">
        <v>73</v>
      </c>
      <c r="AM209" s="1" t="s">
        <v>76</v>
      </c>
      <c r="AN209" s="11" t="e">
        <f t="shared" si="42"/>
        <v>#REF!</v>
      </c>
      <c r="AO209" s="1" t="str">
        <f>Table110[[#This Row],[Manufacturer''s Category]]</f>
        <v>Community</v>
      </c>
      <c r="AQ209" s="1" t="e">
        <f t="shared" si="43"/>
        <v>#REF!</v>
      </c>
    </row>
    <row r="210" spans="1:43" ht="42" customHeight="1" x14ac:dyDescent="0.3">
      <c r="A210" s="1" t="e">
        <f t="shared" si="33"/>
        <v>#REF!</v>
      </c>
      <c r="B210" s="5" t="e">
        <f t="shared" si="34"/>
        <v>#REF!</v>
      </c>
      <c r="C210" s="33" t="s">
        <v>4082</v>
      </c>
      <c r="D210" s="1" t="s">
        <v>1153</v>
      </c>
      <c r="E210" s="1" t="s">
        <v>53</v>
      </c>
      <c r="F210" s="31">
        <v>550</v>
      </c>
      <c r="G210" s="1" t="s">
        <v>1152</v>
      </c>
      <c r="M210" s="1" t="s">
        <v>73</v>
      </c>
      <c r="N210" s="1" t="s">
        <v>1</v>
      </c>
      <c r="O210" s="23">
        <v>8.6182479999999995</v>
      </c>
      <c r="P210" s="1" t="e">
        <f t="shared" si="35"/>
        <v>#REF!</v>
      </c>
      <c r="R210" s="7" t="str">
        <f>Table110[[#This Row],[Short Description]]</f>
        <v>IUB1122WRG</v>
      </c>
      <c r="S210" s="1" t="s">
        <v>1154</v>
      </c>
      <c r="T210" s="1" t="s">
        <v>515</v>
      </c>
      <c r="U210" s="1" t="s">
        <v>3</v>
      </c>
      <c r="V210" s="1" t="e">
        <f t="shared" si="36"/>
        <v>#REF!</v>
      </c>
      <c r="W210" s="1" t="e">
        <f t="shared" si="37"/>
        <v>#REF!</v>
      </c>
      <c r="X210" s="1" t="s">
        <v>524</v>
      </c>
      <c r="AC210" s="6"/>
      <c r="AH210" s="1" t="e">
        <f t="shared" si="38"/>
        <v>#REF!</v>
      </c>
      <c r="AI210" s="1" t="e">
        <f t="shared" si="39"/>
        <v>#REF!</v>
      </c>
      <c r="AJ210" s="1" t="e">
        <f t="shared" si="40"/>
        <v>#REF!</v>
      </c>
      <c r="AK210" s="1" t="e">
        <f t="shared" si="41"/>
        <v>#REF!</v>
      </c>
      <c r="AL210" s="1" t="s">
        <v>73</v>
      </c>
      <c r="AM210" s="1" t="s">
        <v>76</v>
      </c>
      <c r="AN210" s="11" t="e">
        <f t="shared" si="42"/>
        <v>#REF!</v>
      </c>
      <c r="AO210" s="1" t="str">
        <f>Table110[[#This Row],[Manufacturer''s Category]]</f>
        <v>Community</v>
      </c>
      <c r="AQ210" s="1" t="e">
        <f t="shared" si="43"/>
        <v>#REF!</v>
      </c>
    </row>
    <row r="211" spans="1:43" ht="42" customHeight="1" x14ac:dyDescent="0.3">
      <c r="A211" s="1" t="e">
        <f t="shared" si="33"/>
        <v>#REF!</v>
      </c>
      <c r="B211" s="5" t="e">
        <f t="shared" si="34"/>
        <v>#REF!</v>
      </c>
      <c r="C211" s="33" t="s">
        <v>4083</v>
      </c>
      <c r="D211" s="1" t="s">
        <v>1156</v>
      </c>
      <c r="E211" s="1" t="s">
        <v>53</v>
      </c>
      <c r="F211" s="31">
        <v>550</v>
      </c>
      <c r="G211" s="1" t="s">
        <v>1155</v>
      </c>
      <c r="M211" s="1" t="s">
        <v>73</v>
      </c>
      <c r="N211" s="1" t="s">
        <v>1</v>
      </c>
      <c r="O211" s="23">
        <v>5.8966960000000004</v>
      </c>
      <c r="P211" s="1" t="e">
        <f t="shared" si="35"/>
        <v>#REF!</v>
      </c>
      <c r="R211" s="7" t="str">
        <f>Table110[[#This Row],[Short Description]]</f>
        <v>IUB112SWRG</v>
      </c>
      <c r="S211" s="1" t="s">
        <v>1157</v>
      </c>
      <c r="T211" s="1" t="s">
        <v>515</v>
      </c>
      <c r="U211" s="1" t="s">
        <v>3</v>
      </c>
      <c r="V211" s="1" t="e">
        <f t="shared" si="36"/>
        <v>#REF!</v>
      </c>
      <c r="W211" s="1" t="e">
        <f t="shared" si="37"/>
        <v>#REF!</v>
      </c>
      <c r="X211" s="1" t="s">
        <v>524</v>
      </c>
      <c r="AC211" s="6"/>
      <c r="AH211" s="1" t="e">
        <f t="shared" si="38"/>
        <v>#REF!</v>
      </c>
      <c r="AI211" s="1" t="e">
        <f t="shared" si="39"/>
        <v>#REF!</v>
      </c>
      <c r="AJ211" s="1" t="e">
        <f t="shared" si="40"/>
        <v>#REF!</v>
      </c>
      <c r="AK211" s="1" t="e">
        <f t="shared" si="41"/>
        <v>#REF!</v>
      </c>
      <c r="AL211" s="1" t="s">
        <v>73</v>
      </c>
      <c r="AM211" s="1" t="s">
        <v>76</v>
      </c>
      <c r="AN211" s="11" t="e">
        <f t="shared" si="42"/>
        <v>#REF!</v>
      </c>
      <c r="AO211" s="1" t="str">
        <f>Table110[[#This Row],[Manufacturer''s Category]]</f>
        <v>Community</v>
      </c>
      <c r="AQ211" s="1" t="e">
        <f t="shared" si="43"/>
        <v>#REF!</v>
      </c>
    </row>
    <row r="212" spans="1:43" ht="42" customHeight="1" x14ac:dyDescent="0.3">
      <c r="A212" s="1" t="e">
        <f t="shared" si="33"/>
        <v>#REF!</v>
      </c>
      <c r="B212" s="5" t="e">
        <f t="shared" si="34"/>
        <v>#REF!</v>
      </c>
      <c r="C212" s="33" t="s">
        <v>4084</v>
      </c>
      <c r="D212" s="1" t="s">
        <v>1159</v>
      </c>
      <c r="E212" s="1" t="s">
        <v>53</v>
      </c>
      <c r="F212" s="31">
        <v>376</v>
      </c>
      <c r="G212" s="1" t="s">
        <v>1158</v>
      </c>
      <c r="M212" s="1" t="s">
        <v>73</v>
      </c>
      <c r="N212" s="1" t="s">
        <v>1</v>
      </c>
      <c r="O212" s="23">
        <v>9.0718399999999999</v>
      </c>
      <c r="P212" s="1" t="e">
        <f t="shared" si="35"/>
        <v>#REF!</v>
      </c>
      <c r="R212" s="7" t="str">
        <f>Table110[[#This Row],[Short Description]]</f>
        <v>IUB1152B</v>
      </c>
      <c r="S212" s="1" t="s">
        <v>1160</v>
      </c>
      <c r="T212" s="1" t="s">
        <v>515</v>
      </c>
      <c r="U212" s="1" t="s">
        <v>3</v>
      </c>
      <c r="V212" s="1" t="e">
        <f t="shared" si="36"/>
        <v>#REF!</v>
      </c>
      <c r="W212" s="1" t="e">
        <f t="shared" si="37"/>
        <v>#REF!</v>
      </c>
      <c r="X212" s="1" t="s">
        <v>524</v>
      </c>
      <c r="AC212" s="6"/>
      <c r="AH212" s="1" t="e">
        <f t="shared" si="38"/>
        <v>#REF!</v>
      </c>
      <c r="AI212" s="1" t="e">
        <f t="shared" si="39"/>
        <v>#REF!</v>
      </c>
      <c r="AJ212" s="1" t="e">
        <f t="shared" si="40"/>
        <v>#REF!</v>
      </c>
      <c r="AK212" s="1" t="e">
        <f t="shared" si="41"/>
        <v>#REF!</v>
      </c>
      <c r="AL212" s="1" t="s">
        <v>73</v>
      </c>
      <c r="AM212" s="1" t="s">
        <v>76</v>
      </c>
      <c r="AN212" s="11" t="e">
        <f t="shared" si="42"/>
        <v>#REF!</v>
      </c>
      <c r="AO212" s="1" t="str">
        <f>Table110[[#This Row],[Manufacturer''s Category]]</f>
        <v>Community</v>
      </c>
      <c r="AQ212" s="1" t="e">
        <f t="shared" si="43"/>
        <v>#REF!</v>
      </c>
    </row>
    <row r="213" spans="1:43" ht="42" customHeight="1" x14ac:dyDescent="0.3">
      <c r="A213" s="1" t="e">
        <f t="shared" si="33"/>
        <v>#REF!</v>
      </c>
      <c r="B213" s="5" t="e">
        <f t="shared" si="34"/>
        <v>#REF!</v>
      </c>
      <c r="C213" s="33" t="s">
        <v>4085</v>
      </c>
      <c r="D213" s="1" t="s">
        <v>1162</v>
      </c>
      <c r="E213" s="1" t="s">
        <v>53</v>
      </c>
      <c r="F213" s="31">
        <v>376</v>
      </c>
      <c r="G213" s="1" t="s">
        <v>1161</v>
      </c>
      <c r="M213" s="1" t="s">
        <v>73</v>
      </c>
      <c r="N213" s="1" t="s">
        <v>1</v>
      </c>
      <c r="O213" s="23">
        <v>9.0718399999999999</v>
      </c>
      <c r="P213" s="1" t="e">
        <f t="shared" si="35"/>
        <v>#REF!</v>
      </c>
      <c r="R213" s="7" t="str">
        <f>Table110[[#This Row],[Short Description]]</f>
        <v>IUB1152W</v>
      </c>
      <c r="S213" s="1" t="s">
        <v>1163</v>
      </c>
      <c r="T213" s="1" t="s">
        <v>515</v>
      </c>
      <c r="U213" s="1" t="s">
        <v>3</v>
      </c>
      <c r="V213" s="1" t="e">
        <f t="shared" si="36"/>
        <v>#REF!</v>
      </c>
      <c r="W213" s="1" t="e">
        <f t="shared" si="37"/>
        <v>#REF!</v>
      </c>
      <c r="X213" s="1" t="s">
        <v>524</v>
      </c>
      <c r="AC213" s="6"/>
      <c r="AH213" s="1" t="e">
        <f t="shared" si="38"/>
        <v>#REF!</v>
      </c>
      <c r="AI213" s="1" t="e">
        <f t="shared" si="39"/>
        <v>#REF!</v>
      </c>
      <c r="AJ213" s="1" t="e">
        <f t="shared" si="40"/>
        <v>#REF!</v>
      </c>
      <c r="AK213" s="1" t="e">
        <f t="shared" si="41"/>
        <v>#REF!</v>
      </c>
      <c r="AL213" s="1" t="s">
        <v>73</v>
      </c>
      <c r="AM213" s="1" t="s">
        <v>76</v>
      </c>
      <c r="AN213" s="11" t="e">
        <f t="shared" si="42"/>
        <v>#REF!</v>
      </c>
      <c r="AO213" s="1" t="str">
        <f>Table110[[#This Row],[Manufacturer''s Category]]</f>
        <v>Community</v>
      </c>
      <c r="AQ213" s="1" t="e">
        <f t="shared" si="43"/>
        <v>#REF!</v>
      </c>
    </row>
    <row r="214" spans="1:43" ht="42" customHeight="1" x14ac:dyDescent="0.3">
      <c r="A214" s="1" t="e">
        <f t="shared" si="33"/>
        <v>#REF!</v>
      </c>
      <c r="B214" s="5" t="e">
        <f t="shared" si="34"/>
        <v>#REF!</v>
      </c>
      <c r="C214" s="33" t="s">
        <v>4086</v>
      </c>
      <c r="D214" s="1" t="s">
        <v>1165</v>
      </c>
      <c r="E214" s="1" t="s">
        <v>53</v>
      </c>
      <c r="F214" s="31">
        <v>584</v>
      </c>
      <c r="G214" s="1" t="s">
        <v>1164</v>
      </c>
      <c r="M214" s="1" t="s">
        <v>73</v>
      </c>
      <c r="N214" s="1" t="s">
        <v>1</v>
      </c>
      <c r="O214" s="23">
        <v>8.6182479999999995</v>
      </c>
      <c r="P214" s="1" t="e">
        <f t="shared" si="35"/>
        <v>#REF!</v>
      </c>
      <c r="R214" s="7" t="str">
        <f>Table110[[#This Row],[Short Description]]</f>
        <v>IUB1152WRG</v>
      </c>
      <c r="S214" s="1" t="s">
        <v>1166</v>
      </c>
      <c r="T214" s="1" t="s">
        <v>515</v>
      </c>
      <c r="U214" s="1" t="s">
        <v>3</v>
      </c>
      <c r="V214" s="1" t="e">
        <f t="shared" si="36"/>
        <v>#REF!</v>
      </c>
      <c r="W214" s="1" t="e">
        <f t="shared" si="37"/>
        <v>#REF!</v>
      </c>
      <c r="X214" s="1" t="s">
        <v>524</v>
      </c>
      <c r="AC214" s="6"/>
      <c r="AH214" s="1" t="e">
        <f t="shared" si="38"/>
        <v>#REF!</v>
      </c>
      <c r="AI214" s="1" t="e">
        <f t="shared" si="39"/>
        <v>#REF!</v>
      </c>
      <c r="AJ214" s="1" t="e">
        <f t="shared" si="40"/>
        <v>#REF!</v>
      </c>
      <c r="AK214" s="1" t="e">
        <f t="shared" si="41"/>
        <v>#REF!</v>
      </c>
      <c r="AL214" s="1" t="s">
        <v>73</v>
      </c>
      <c r="AM214" s="1" t="s">
        <v>76</v>
      </c>
      <c r="AN214" s="11" t="e">
        <f t="shared" si="42"/>
        <v>#REF!</v>
      </c>
      <c r="AO214" s="1" t="str">
        <f>Table110[[#This Row],[Manufacturer''s Category]]</f>
        <v>Community</v>
      </c>
      <c r="AQ214" s="1" t="e">
        <f t="shared" si="43"/>
        <v>#REF!</v>
      </c>
    </row>
    <row r="215" spans="1:43" ht="42" customHeight="1" x14ac:dyDescent="0.3">
      <c r="A215" s="1" t="e">
        <f t="shared" si="33"/>
        <v>#REF!</v>
      </c>
      <c r="B215" s="5" t="e">
        <f t="shared" si="34"/>
        <v>#REF!</v>
      </c>
      <c r="C215" s="33" t="s">
        <v>4087</v>
      </c>
      <c r="D215" s="1" t="s">
        <v>1168</v>
      </c>
      <c r="E215" s="1" t="s">
        <v>53</v>
      </c>
      <c r="F215" s="31">
        <v>442</v>
      </c>
      <c r="G215" s="1" t="s">
        <v>1167</v>
      </c>
      <c r="M215" s="1" t="s">
        <v>73</v>
      </c>
      <c r="N215" s="1" t="s">
        <v>1</v>
      </c>
      <c r="O215" s="23">
        <v>12.246983999999999</v>
      </c>
      <c r="P215" s="1" t="e">
        <f t="shared" si="35"/>
        <v>#REF!</v>
      </c>
      <c r="R215" s="7" t="str">
        <f>Table110[[#This Row],[Short Description]]</f>
        <v>IUB1153B</v>
      </c>
      <c r="S215" s="1" t="s">
        <v>1169</v>
      </c>
      <c r="T215" s="1" t="s">
        <v>515</v>
      </c>
      <c r="U215" s="1" t="s">
        <v>3</v>
      </c>
      <c r="V215" s="1" t="e">
        <f t="shared" si="36"/>
        <v>#REF!</v>
      </c>
      <c r="W215" s="1" t="e">
        <f t="shared" si="37"/>
        <v>#REF!</v>
      </c>
      <c r="X215" s="1" t="s">
        <v>524</v>
      </c>
      <c r="AC215" s="6"/>
      <c r="AH215" s="1" t="e">
        <f t="shared" si="38"/>
        <v>#REF!</v>
      </c>
      <c r="AI215" s="1" t="e">
        <f t="shared" si="39"/>
        <v>#REF!</v>
      </c>
      <c r="AJ215" s="1" t="e">
        <f t="shared" si="40"/>
        <v>#REF!</v>
      </c>
      <c r="AK215" s="1" t="e">
        <f t="shared" si="41"/>
        <v>#REF!</v>
      </c>
      <c r="AL215" s="1" t="s">
        <v>73</v>
      </c>
      <c r="AM215" s="1" t="s">
        <v>76</v>
      </c>
      <c r="AN215" s="11" t="e">
        <f t="shared" si="42"/>
        <v>#REF!</v>
      </c>
      <c r="AO215" s="1" t="str">
        <f>Table110[[#This Row],[Manufacturer''s Category]]</f>
        <v>Community</v>
      </c>
      <c r="AQ215" s="1" t="e">
        <f t="shared" si="43"/>
        <v>#REF!</v>
      </c>
    </row>
    <row r="216" spans="1:43" ht="42" customHeight="1" x14ac:dyDescent="0.3">
      <c r="A216" s="1" t="e">
        <f t="shared" si="33"/>
        <v>#REF!</v>
      </c>
      <c r="B216" s="5" t="e">
        <f t="shared" si="34"/>
        <v>#REF!</v>
      </c>
      <c r="C216" s="33" t="s">
        <v>4088</v>
      </c>
      <c r="D216" s="1" t="s">
        <v>1171</v>
      </c>
      <c r="E216" s="1" t="s">
        <v>53</v>
      </c>
      <c r="F216" s="31">
        <v>442</v>
      </c>
      <c r="G216" s="1" t="s">
        <v>1170</v>
      </c>
      <c r="M216" s="1" t="s">
        <v>73</v>
      </c>
      <c r="N216" s="1" t="s">
        <v>1</v>
      </c>
      <c r="O216" s="23">
        <v>12.246983999999999</v>
      </c>
      <c r="P216" s="1" t="e">
        <f t="shared" si="35"/>
        <v>#REF!</v>
      </c>
      <c r="R216" s="7" t="str">
        <f>Table110[[#This Row],[Short Description]]</f>
        <v>IUB1153W</v>
      </c>
      <c r="S216" s="1" t="s">
        <v>1172</v>
      </c>
      <c r="T216" s="1" t="s">
        <v>515</v>
      </c>
      <c r="U216" s="1" t="s">
        <v>3</v>
      </c>
      <c r="V216" s="1" t="e">
        <f t="shared" si="36"/>
        <v>#REF!</v>
      </c>
      <c r="W216" s="1" t="e">
        <f t="shared" si="37"/>
        <v>#REF!</v>
      </c>
      <c r="X216" s="1" t="s">
        <v>524</v>
      </c>
      <c r="AC216" s="6"/>
      <c r="AH216" s="1" t="e">
        <f t="shared" si="38"/>
        <v>#REF!</v>
      </c>
      <c r="AI216" s="1" t="e">
        <f t="shared" si="39"/>
        <v>#REF!</v>
      </c>
      <c r="AJ216" s="1" t="e">
        <f t="shared" si="40"/>
        <v>#REF!</v>
      </c>
      <c r="AK216" s="1" t="e">
        <f t="shared" si="41"/>
        <v>#REF!</v>
      </c>
      <c r="AL216" s="1" t="s">
        <v>73</v>
      </c>
      <c r="AM216" s="1" t="s">
        <v>76</v>
      </c>
      <c r="AN216" s="11" t="e">
        <f t="shared" si="42"/>
        <v>#REF!</v>
      </c>
      <c r="AO216" s="1" t="str">
        <f>Table110[[#This Row],[Manufacturer''s Category]]</f>
        <v>Community</v>
      </c>
      <c r="AQ216" s="1" t="e">
        <f t="shared" si="43"/>
        <v>#REF!</v>
      </c>
    </row>
    <row r="217" spans="1:43" ht="42" customHeight="1" x14ac:dyDescent="0.3">
      <c r="A217" s="1" t="e">
        <f t="shared" si="33"/>
        <v>#REF!</v>
      </c>
      <c r="B217" s="5" t="e">
        <f t="shared" si="34"/>
        <v>#REF!</v>
      </c>
      <c r="C217" s="33" t="s">
        <v>4089</v>
      </c>
      <c r="D217" s="1" t="s">
        <v>1174</v>
      </c>
      <c r="E217" s="1" t="s">
        <v>53</v>
      </c>
      <c r="F217" s="31">
        <v>638</v>
      </c>
      <c r="G217" s="1" t="s">
        <v>1173</v>
      </c>
      <c r="M217" s="1" t="s">
        <v>73</v>
      </c>
      <c r="N217" s="1" t="s">
        <v>1</v>
      </c>
      <c r="O217" s="23">
        <v>8.6182479999999995</v>
      </c>
      <c r="P217" s="1" t="e">
        <f t="shared" si="35"/>
        <v>#REF!</v>
      </c>
      <c r="R217" s="7" t="str">
        <f>Table110[[#This Row],[Short Description]]</f>
        <v>IUB1153WRG</v>
      </c>
      <c r="S217" s="1" t="s">
        <v>1175</v>
      </c>
      <c r="T217" s="1" t="s">
        <v>515</v>
      </c>
      <c r="U217" s="1" t="s">
        <v>3</v>
      </c>
      <c r="V217" s="1" t="e">
        <f t="shared" si="36"/>
        <v>#REF!</v>
      </c>
      <c r="W217" s="1" t="e">
        <f t="shared" si="37"/>
        <v>#REF!</v>
      </c>
      <c r="X217" s="1" t="s">
        <v>524</v>
      </c>
      <c r="AC217" s="6"/>
      <c r="AH217" s="1" t="e">
        <f t="shared" si="38"/>
        <v>#REF!</v>
      </c>
      <c r="AI217" s="1" t="e">
        <f t="shared" si="39"/>
        <v>#REF!</v>
      </c>
      <c r="AJ217" s="1" t="e">
        <f t="shared" si="40"/>
        <v>#REF!</v>
      </c>
      <c r="AK217" s="1" t="e">
        <f t="shared" si="41"/>
        <v>#REF!</v>
      </c>
      <c r="AL217" s="1" t="s">
        <v>73</v>
      </c>
      <c r="AM217" s="1" t="s">
        <v>76</v>
      </c>
      <c r="AN217" s="11" t="e">
        <f t="shared" si="42"/>
        <v>#REF!</v>
      </c>
      <c r="AO217" s="1" t="str">
        <f>Table110[[#This Row],[Manufacturer''s Category]]</f>
        <v>Community</v>
      </c>
      <c r="AQ217" s="1" t="e">
        <f t="shared" si="43"/>
        <v>#REF!</v>
      </c>
    </row>
    <row r="218" spans="1:43" ht="42" customHeight="1" x14ac:dyDescent="0.3">
      <c r="A218" s="1" t="e">
        <f t="shared" si="33"/>
        <v>#REF!</v>
      </c>
      <c r="B218" s="5" t="e">
        <f t="shared" si="34"/>
        <v>#REF!</v>
      </c>
      <c r="C218" s="33" t="s">
        <v>4090</v>
      </c>
      <c r="D218" s="1" t="s">
        <v>1177</v>
      </c>
      <c r="E218" s="1" t="s">
        <v>53</v>
      </c>
      <c r="F218" s="31">
        <v>204</v>
      </c>
      <c r="G218" s="1" t="s">
        <v>1176</v>
      </c>
      <c r="M218" s="1" t="s">
        <v>73</v>
      </c>
      <c r="N218" s="1" t="s">
        <v>1</v>
      </c>
      <c r="O218" s="23">
        <v>4.0823280000000004</v>
      </c>
      <c r="P218" s="1" t="e">
        <f t="shared" si="35"/>
        <v>#REF!</v>
      </c>
      <c r="R218" s="7" t="str">
        <f>Table110[[#This Row],[Short Description]]</f>
        <v>IUB2082B</v>
      </c>
      <c r="S218" s="1" t="s">
        <v>1178</v>
      </c>
      <c r="T218" s="1" t="s">
        <v>515</v>
      </c>
      <c r="U218" s="1" t="s">
        <v>3</v>
      </c>
      <c r="V218" s="1" t="e">
        <f t="shared" si="36"/>
        <v>#REF!</v>
      </c>
      <c r="W218" s="1" t="e">
        <f t="shared" si="37"/>
        <v>#REF!</v>
      </c>
      <c r="X218" s="1" t="s">
        <v>524</v>
      </c>
      <c r="AC218" s="6"/>
      <c r="AH218" s="1" t="e">
        <f t="shared" si="38"/>
        <v>#REF!</v>
      </c>
      <c r="AI218" s="1" t="e">
        <f t="shared" si="39"/>
        <v>#REF!</v>
      </c>
      <c r="AJ218" s="1" t="e">
        <f t="shared" si="40"/>
        <v>#REF!</v>
      </c>
      <c r="AK218" s="1" t="e">
        <f t="shared" si="41"/>
        <v>#REF!</v>
      </c>
      <c r="AL218" s="1" t="s">
        <v>73</v>
      </c>
      <c r="AM218" s="1" t="s">
        <v>76</v>
      </c>
      <c r="AN218" s="11" t="e">
        <f t="shared" si="42"/>
        <v>#REF!</v>
      </c>
      <c r="AO218" s="1" t="str">
        <f>Table110[[#This Row],[Manufacturer''s Category]]</f>
        <v>Community</v>
      </c>
      <c r="AQ218" s="1" t="e">
        <f t="shared" si="43"/>
        <v>#REF!</v>
      </c>
    </row>
    <row r="219" spans="1:43" ht="42" customHeight="1" x14ac:dyDescent="0.3">
      <c r="A219" s="1" t="e">
        <f t="shared" si="33"/>
        <v>#REF!</v>
      </c>
      <c r="B219" s="5" t="e">
        <f t="shared" si="34"/>
        <v>#REF!</v>
      </c>
      <c r="C219" s="33" t="s">
        <v>4091</v>
      </c>
      <c r="D219" s="1" t="s">
        <v>1180</v>
      </c>
      <c r="E219" s="1" t="s">
        <v>53</v>
      </c>
      <c r="F219" s="31">
        <v>204</v>
      </c>
      <c r="G219" s="1" t="s">
        <v>1179</v>
      </c>
      <c r="M219" s="1" t="s">
        <v>73</v>
      </c>
      <c r="N219" s="1" t="s">
        <v>1</v>
      </c>
      <c r="O219" s="23">
        <v>4.0823280000000004</v>
      </c>
      <c r="P219" s="1" t="e">
        <f t="shared" si="35"/>
        <v>#REF!</v>
      </c>
      <c r="R219" s="7" t="str">
        <f>Table110[[#This Row],[Short Description]]</f>
        <v>IUB2082W</v>
      </c>
      <c r="S219" s="1" t="s">
        <v>1181</v>
      </c>
      <c r="T219" s="1" t="s">
        <v>515</v>
      </c>
      <c r="U219" s="1" t="s">
        <v>3</v>
      </c>
      <c r="V219" s="1" t="e">
        <f t="shared" si="36"/>
        <v>#REF!</v>
      </c>
      <c r="W219" s="1" t="e">
        <f t="shared" si="37"/>
        <v>#REF!</v>
      </c>
      <c r="X219" s="1" t="s">
        <v>524</v>
      </c>
      <c r="AC219" s="6"/>
      <c r="AH219" s="1" t="e">
        <f t="shared" si="38"/>
        <v>#REF!</v>
      </c>
      <c r="AI219" s="1" t="e">
        <f t="shared" si="39"/>
        <v>#REF!</v>
      </c>
      <c r="AJ219" s="1" t="e">
        <f t="shared" si="40"/>
        <v>#REF!</v>
      </c>
      <c r="AK219" s="1" t="e">
        <f t="shared" si="41"/>
        <v>#REF!</v>
      </c>
      <c r="AL219" s="1" t="s">
        <v>73</v>
      </c>
      <c r="AM219" s="1" t="s">
        <v>76</v>
      </c>
      <c r="AN219" s="11" t="e">
        <f t="shared" si="42"/>
        <v>#REF!</v>
      </c>
      <c r="AO219" s="1" t="str">
        <f>Table110[[#This Row],[Manufacturer''s Category]]</f>
        <v>Community</v>
      </c>
      <c r="AQ219" s="1" t="e">
        <f t="shared" si="43"/>
        <v>#REF!</v>
      </c>
    </row>
    <row r="220" spans="1:43" ht="42" customHeight="1" x14ac:dyDescent="0.3">
      <c r="A220" s="1" t="e">
        <f t="shared" si="33"/>
        <v>#REF!</v>
      </c>
      <c r="B220" s="5" t="e">
        <f t="shared" si="34"/>
        <v>#REF!</v>
      </c>
      <c r="C220" s="33" t="s">
        <v>4092</v>
      </c>
      <c r="D220" s="1" t="s">
        <v>1183</v>
      </c>
      <c r="E220" s="1" t="s">
        <v>53</v>
      </c>
      <c r="F220" s="31">
        <v>320</v>
      </c>
      <c r="G220" s="1" t="s">
        <v>1182</v>
      </c>
      <c r="M220" s="1" t="s">
        <v>73</v>
      </c>
      <c r="N220" s="1" t="s">
        <v>1</v>
      </c>
      <c r="O220" s="23">
        <v>8.6182479999999995</v>
      </c>
      <c r="P220" s="1" t="e">
        <f t="shared" si="35"/>
        <v>#REF!</v>
      </c>
      <c r="R220" s="7" t="str">
        <f>Table110[[#This Row],[Short Description]]</f>
        <v>IUB2082WRG</v>
      </c>
      <c r="S220" s="1" t="s">
        <v>1184</v>
      </c>
      <c r="T220" s="1" t="s">
        <v>515</v>
      </c>
      <c r="U220" s="1" t="s">
        <v>3</v>
      </c>
      <c r="V220" s="1" t="e">
        <f t="shared" si="36"/>
        <v>#REF!</v>
      </c>
      <c r="W220" s="1" t="e">
        <f t="shared" si="37"/>
        <v>#REF!</v>
      </c>
      <c r="X220" s="1" t="s">
        <v>524</v>
      </c>
      <c r="AC220" s="6"/>
      <c r="AH220" s="1" t="e">
        <f t="shared" si="38"/>
        <v>#REF!</v>
      </c>
      <c r="AI220" s="1" t="e">
        <f t="shared" si="39"/>
        <v>#REF!</v>
      </c>
      <c r="AJ220" s="1" t="e">
        <f t="shared" si="40"/>
        <v>#REF!</v>
      </c>
      <c r="AK220" s="1" t="e">
        <f t="shared" si="41"/>
        <v>#REF!</v>
      </c>
      <c r="AL220" s="1" t="s">
        <v>73</v>
      </c>
      <c r="AM220" s="1" t="s">
        <v>76</v>
      </c>
      <c r="AN220" s="11" t="e">
        <f t="shared" si="42"/>
        <v>#REF!</v>
      </c>
      <c r="AO220" s="1" t="str">
        <f>Table110[[#This Row],[Manufacturer''s Category]]</f>
        <v>Community</v>
      </c>
      <c r="AQ220" s="1" t="e">
        <f t="shared" si="43"/>
        <v>#REF!</v>
      </c>
    </row>
    <row r="221" spans="1:43" ht="42" customHeight="1" x14ac:dyDescent="0.3">
      <c r="A221" s="1" t="e">
        <f t="shared" si="33"/>
        <v>#REF!</v>
      </c>
      <c r="B221" s="5" t="e">
        <f t="shared" si="34"/>
        <v>#REF!</v>
      </c>
      <c r="C221" s="33" t="s">
        <v>4093</v>
      </c>
      <c r="D221" s="1" t="s">
        <v>1186</v>
      </c>
      <c r="E221" s="1" t="s">
        <v>53</v>
      </c>
      <c r="F221" s="31">
        <v>4400</v>
      </c>
      <c r="G221" s="1" t="s">
        <v>1185</v>
      </c>
      <c r="M221" s="1" t="s">
        <v>73</v>
      </c>
      <c r="N221" s="1" t="s">
        <v>1</v>
      </c>
      <c r="O221" s="23">
        <v>37.648136000000001</v>
      </c>
      <c r="P221" s="1" t="e">
        <f t="shared" si="35"/>
        <v>#REF!</v>
      </c>
      <c r="R221" s="7" t="str">
        <f>Table110[[#This Row],[Short Description]]</f>
        <v>IV6-1122/05B</v>
      </c>
      <c r="S221" s="1" t="s">
        <v>1187</v>
      </c>
      <c r="T221" s="1" t="s">
        <v>1188</v>
      </c>
      <c r="U221" s="1" t="s">
        <v>57</v>
      </c>
      <c r="V221" s="1" t="e">
        <f t="shared" si="36"/>
        <v>#REF!</v>
      </c>
      <c r="W221" s="1" t="e">
        <f t="shared" si="37"/>
        <v>#REF!</v>
      </c>
      <c r="X221" s="1" t="s">
        <v>524</v>
      </c>
      <c r="AC221" s="6"/>
      <c r="AH221" s="1" t="e">
        <f t="shared" si="38"/>
        <v>#REF!</v>
      </c>
      <c r="AI221" s="1" t="e">
        <f t="shared" si="39"/>
        <v>#REF!</v>
      </c>
      <c r="AJ221" s="1" t="e">
        <f t="shared" si="40"/>
        <v>#REF!</v>
      </c>
      <c r="AK221" s="1" t="e">
        <f t="shared" si="41"/>
        <v>#REF!</v>
      </c>
      <c r="AL221" s="1" t="s">
        <v>54</v>
      </c>
      <c r="AM221" s="1" t="s">
        <v>151</v>
      </c>
      <c r="AN221" s="11" t="e">
        <f t="shared" si="42"/>
        <v>#REF!</v>
      </c>
      <c r="AO221" s="1" t="str">
        <f>Table110[[#This Row],[Manufacturer''s Category]]</f>
        <v>Community</v>
      </c>
      <c r="AQ221" s="1" t="e">
        <f t="shared" si="43"/>
        <v>#REF!</v>
      </c>
    </row>
    <row r="222" spans="1:43" ht="42" customHeight="1" x14ac:dyDescent="0.3">
      <c r="A222" s="1" t="e">
        <f t="shared" si="33"/>
        <v>#REF!</v>
      </c>
      <c r="B222" s="5" t="e">
        <f t="shared" si="34"/>
        <v>#REF!</v>
      </c>
      <c r="C222" s="33" t="s">
        <v>4094</v>
      </c>
      <c r="D222" s="1" t="s">
        <v>1190</v>
      </c>
      <c r="E222" s="1" t="s">
        <v>53</v>
      </c>
      <c r="F222" s="31">
        <v>4400</v>
      </c>
      <c r="G222" s="1" t="s">
        <v>1189</v>
      </c>
      <c r="M222" s="1" t="s">
        <v>73</v>
      </c>
      <c r="N222" s="1" t="s">
        <v>1</v>
      </c>
      <c r="O222" s="23">
        <v>37.648136000000001</v>
      </c>
      <c r="P222" s="1" t="e">
        <f t="shared" si="35"/>
        <v>#REF!</v>
      </c>
      <c r="R222" s="7" t="str">
        <f>Table110[[#This Row],[Short Description]]</f>
        <v>IV6-1122/05W</v>
      </c>
      <c r="S222" s="1" t="s">
        <v>1191</v>
      </c>
      <c r="T222" s="1" t="s">
        <v>1188</v>
      </c>
      <c r="U222" s="1" t="s">
        <v>57</v>
      </c>
      <c r="V222" s="1" t="e">
        <f t="shared" si="36"/>
        <v>#REF!</v>
      </c>
      <c r="W222" s="1" t="e">
        <f t="shared" si="37"/>
        <v>#REF!</v>
      </c>
      <c r="X222" s="1" t="s">
        <v>524</v>
      </c>
      <c r="AC222" s="6"/>
      <c r="AH222" s="1" t="e">
        <f t="shared" si="38"/>
        <v>#REF!</v>
      </c>
      <c r="AI222" s="1" t="e">
        <f t="shared" si="39"/>
        <v>#REF!</v>
      </c>
      <c r="AJ222" s="1" t="e">
        <f t="shared" si="40"/>
        <v>#REF!</v>
      </c>
      <c r="AK222" s="1" t="e">
        <f t="shared" si="41"/>
        <v>#REF!</v>
      </c>
      <c r="AL222" s="1" t="s">
        <v>54</v>
      </c>
      <c r="AM222" s="1" t="s">
        <v>151</v>
      </c>
      <c r="AN222" s="11" t="e">
        <f t="shared" si="42"/>
        <v>#REF!</v>
      </c>
      <c r="AO222" s="1" t="str">
        <f>Table110[[#This Row],[Manufacturer''s Category]]</f>
        <v>Community</v>
      </c>
      <c r="AQ222" s="1" t="e">
        <f t="shared" si="43"/>
        <v>#REF!</v>
      </c>
    </row>
    <row r="223" spans="1:43" ht="42" customHeight="1" x14ac:dyDescent="0.3">
      <c r="A223" s="1" t="e">
        <f t="shared" si="33"/>
        <v>#REF!</v>
      </c>
      <c r="B223" s="5" t="e">
        <f t="shared" si="34"/>
        <v>#REF!</v>
      </c>
      <c r="C223" s="33" t="s">
        <v>4095</v>
      </c>
      <c r="D223" s="1" t="s">
        <v>1193</v>
      </c>
      <c r="E223" s="1" t="s">
        <v>53</v>
      </c>
      <c r="F223" s="31">
        <v>4400</v>
      </c>
      <c r="G223" s="1" t="s">
        <v>1192</v>
      </c>
      <c r="M223" s="1" t="s">
        <v>73</v>
      </c>
      <c r="N223" s="1" t="s">
        <v>1</v>
      </c>
      <c r="O223" s="23">
        <v>36.28736</v>
      </c>
      <c r="P223" s="1" t="e">
        <f t="shared" si="35"/>
        <v>#REF!</v>
      </c>
      <c r="R223" s="7" t="str">
        <f>Table110[[#This Row],[Short Description]]</f>
        <v>IV6-1122/15B</v>
      </c>
      <c r="S223" s="1" t="s">
        <v>1194</v>
      </c>
      <c r="T223" s="1" t="s">
        <v>1188</v>
      </c>
      <c r="U223" s="1" t="s">
        <v>57</v>
      </c>
      <c r="V223" s="1" t="e">
        <f t="shared" si="36"/>
        <v>#REF!</v>
      </c>
      <c r="W223" s="1" t="e">
        <f t="shared" si="37"/>
        <v>#REF!</v>
      </c>
      <c r="X223" s="1" t="s">
        <v>524</v>
      </c>
      <c r="AC223" s="6"/>
      <c r="AH223" s="1" t="e">
        <f t="shared" si="38"/>
        <v>#REF!</v>
      </c>
      <c r="AI223" s="1" t="e">
        <f t="shared" si="39"/>
        <v>#REF!</v>
      </c>
      <c r="AJ223" s="1" t="e">
        <f t="shared" si="40"/>
        <v>#REF!</v>
      </c>
      <c r="AK223" s="1" t="e">
        <f t="shared" si="41"/>
        <v>#REF!</v>
      </c>
      <c r="AL223" s="1" t="s">
        <v>54</v>
      </c>
      <c r="AM223" s="1" t="s">
        <v>151</v>
      </c>
      <c r="AN223" s="11" t="e">
        <f t="shared" si="42"/>
        <v>#REF!</v>
      </c>
      <c r="AO223" s="1" t="str">
        <f>Table110[[#This Row],[Manufacturer''s Category]]</f>
        <v>Community</v>
      </c>
      <c r="AQ223" s="1" t="e">
        <f t="shared" si="43"/>
        <v>#REF!</v>
      </c>
    </row>
    <row r="224" spans="1:43" ht="42" customHeight="1" x14ac:dyDescent="0.3">
      <c r="A224" s="1" t="e">
        <f t="shared" si="33"/>
        <v>#REF!</v>
      </c>
      <c r="B224" s="5" t="e">
        <f t="shared" si="34"/>
        <v>#REF!</v>
      </c>
      <c r="C224" s="33" t="s">
        <v>4096</v>
      </c>
      <c r="D224" s="1" t="s">
        <v>1196</v>
      </c>
      <c r="E224" s="1" t="s">
        <v>53</v>
      </c>
      <c r="F224" s="31">
        <v>4400</v>
      </c>
      <c r="G224" s="1" t="s">
        <v>1195</v>
      </c>
      <c r="M224" s="1" t="s">
        <v>73</v>
      </c>
      <c r="N224" s="1" t="s">
        <v>1</v>
      </c>
      <c r="O224" s="23">
        <v>36.28736</v>
      </c>
      <c r="P224" s="1" t="e">
        <f t="shared" si="35"/>
        <v>#REF!</v>
      </c>
      <c r="R224" s="7" t="str">
        <f>Table110[[#This Row],[Short Description]]</f>
        <v>IV6-1122/15W</v>
      </c>
      <c r="S224" s="1" t="s">
        <v>1197</v>
      </c>
      <c r="T224" s="1" t="s">
        <v>1188</v>
      </c>
      <c r="U224" s="1" t="s">
        <v>57</v>
      </c>
      <c r="V224" s="1" t="e">
        <f t="shared" si="36"/>
        <v>#REF!</v>
      </c>
      <c r="W224" s="1" t="e">
        <f t="shared" si="37"/>
        <v>#REF!</v>
      </c>
      <c r="X224" s="1" t="s">
        <v>524</v>
      </c>
      <c r="AC224" s="6"/>
      <c r="AH224" s="1" t="e">
        <f t="shared" si="38"/>
        <v>#REF!</v>
      </c>
      <c r="AI224" s="1" t="e">
        <f t="shared" si="39"/>
        <v>#REF!</v>
      </c>
      <c r="AJ224" s="1" t="e">
        <f t="shared" si="40"/>
        <v>#REF!</v>
      </c>
      <c r="AK224" s="1" t="e">
        <f t="shared" si="41"/>
        <v>#REF!</v>
      </c>
      <c r="AL224" s="1" t="s">
        <v>54</v>
      </c>
      <c r="AM224" s="1" t="s">
        <v>151</v>
      </c>
      <c r="AN224" s="11" t="e">
        <f t="shared" si="42"/>
        <v>#REF!</v>
      </c>
      <c r="AO224" s="1" t="str">
        <f>Table110[[#This Row],[Manufacturer''s Category]]</f>
        <v>Community</v>
      </c>
      <c r="AQ224" s="1" t="e">
        <f t="shared" si="43"/>
        <v>#REF!</v>
      </c>
    </row>
    <row r="225" spans="1:44" ht="42" customHeight="1" x14ac:dyDescent="0.3">
      <c r="A225" s="1" t="e">
        <f t="shared" si="33"/>
        <v>#REF!</v>
      </c>
      <c r="B225" s="5" t="e">
        <f t="shared" si="34"/>
        <v>#REF!</v>
      </c>
      <c r="C225" s="33" t="s">
        <v>4097</v>
      </c>
      <c r="D225" s="1" t="s">
        <v>1199</v>
      </c>
      <c r="E225" s="1" t="s">
        <v>53</v>
      </c>
      <c r="F225" s="31" t="s">
        <v>758</v>
      </c>
      <c r="G225" s="1" t="s">
        <v>1198</v>
      </c>
      <c r="M225" s="1" t="s">
        <v>73</v>
      </c>
      <c r="N225" s="1" t="s">
        <v>1</v>
      </c>
      <c r="O225" s="23"/>
      <c r="P225" s="1" t="e">
        <f t="shared" si="35"/>
        <v>#REF!</v>
      </c>
      <c r="R225" s="7" t="str">
        <f>Table110[[#This Row],[Short Description]]</f>
        <v>IV6-1122C05</v>
      </c>
      <c r="S225" s="1" t="s">
        <v>1200</v>
      </c>
      <c r="T225" s="1" t="s">
        <v>1188</v>
      </c>
      <c r="U225" s="1" t="s">
        <v>57</v>
      </c>
      <c r="V225" s="1" t="e">
        <f t="shared" si="36"/>
        <v>#REF!</v>
      </c>
      <c r="W225" s="1" t="e">
        <f t="shared" si="37"/>
        <v>#REF!</v>
      </c>
      <c r="X225" s="1" t="s">
        <v>524</v>
      </c>
      <c r="AC225" s="6"/>
      <c r="AH225" s="1" t="e">
        <f t="shared" si="38"/>
        <v>#REF!</v>
      </c>
      <c r="AI225" s="1" t="e">
        <f t="shared" si="39"/>
        <v>#REF!</v>
      </c>
      <c r="AJ225" s="1" t="e">
        <f t="shared" si="40"/>
        <v>#REF!</v>
      </c>
      <c r="AK225" s="1" t="e">
        <f t="shared" si="41"/>
        <v>#REF!</v>
      </c>
      <c r="AL225" s="1" t="s">
        <v>54</v>
      </c>
      <c r="AM225" s="1" t="s">
        <v>151</v>
      </c>
      <c r="AN225" s="11" t="e">
        <f t="shared" si="42"/>
        <v>#REF!</v>
      </c>
      <c r="AO225" s="1" t="str">
        <f>Table110[[#This Row],[Manufacturer''s Category]]</f>
        <v>Community</v>
      </c>
      <c r="AQ225" s="1" t="e">
        <f t="shared" si="43"/>
        <v>#REF!</v>
      </c>
      <c r="AR225" s="1" t="s">
        <v>760</v>
      </c>
    </row>
    <row r="226" spans="1:44" ht="42" customHeight="1" x14ac:dyDescent="0.3">
      <c r="A226" s="1" t="e">
        <f t="shared" si="33"/>
        <v>#REF!</v>
      </c>
      <c r="B226" s="5" t="e">
        <f t="shared" si="34"/>
        <v>#REF!</v>
      </c>
      <c r="C226" s="33" t="s">
        <v>4098</v>
      </c>
      <c r="D226" s="1" t="s">
        <v>1202</v>
      </c>
      <c r="E226" s="1" t="s">
        <v>53</v>
      </c>
      <c r="F226" s="31" t="s">
        <v>758</v>
      </c>
      <c r="G226" s="1" t="s">
        <v>1201</v>
      </c>
      <c r="M226" s="1" t="s">
        <v>73</v>
      </c>
      <c r="N226" s="1" t="s">
        <v>1</v>
      </c>
      <c r="O226" s="23"/>
      <c r="P226" s="1" t="e">
        <f t="shared" si="35"/>
        <v>#REF!</v>
      </c>
      <c r="R226" s="7" t="str">
        <f>Table110[[#This Row],[Short Description]]</f>
        <v>IV6-1122C15</v>
      </c>
      <c r="S226" s="1" t="s">
        <v>1203</v>
      </c>
      <c r="T226" s="1" t="s">
        <v>1188</v>
      </c>
      <c r="U226" s="1" t="s">
        <v>57</v>
      </c>
      <c r="V226" s="1" t="e">
        <f t="shared" si="36"/>
        <v>#REF!</v>
      </c>
      <c r="W226" s="1" t="e">
        <f t="shared" si="37"/>
        <v>#REF!</v>
      </c>
      <c r="X226" s="1" t="s">
        <v>524</v>
      </c>
      <c r="AC226" s="6"/>
      <c r="AH226" s="1" t="e">
        <f t="shared" si="38"/>
        <v>#REF!</v>
      </c>
      <c r="AI226" s="1" t="e">
        <f t="shared" si="39"/>
        <v>#REF!</v>
      </c>
      <c r="AJ226" s="1" t="e">
        <f t="shared" si="40"/>
        <v>#REF!</v>
      </c>
      <c r="AK226" s="1" t="e">
        <f t="shared" si="41"/>
        <v>#REF!</v>
      </c>
      <c r="AL226" s="1" t="s">
        <v>54</v>
      </c>
      <c r="AM226" s="1" t="s">
        <v>151</v>
      </c>
      <c r="AN226" s="11" t="e">
        <f t="shared" si="42"/>
        <v>#REF!</v>
      </c>
      <c r="AO226" s="1" t="str">
        <f>Table110[[#This Row],[Manufacturer''s Category]]</f>
        <v>Community</v>
      </c>
      <c r="AQ226" s="1" t="e">
        <f t="shared" si="43"/>
        <v>#REF!</v>
      </c>
      <c r="AR226" s="1" t="s">
        <v>760</v>
      </c>
    </row>
    <row r="227" spans="1:44" ht="42" customHeight="1" x14ac:dyDescent="0.3">
      <c r="A227" s="1" t="e">
        <f t="shared" si="33"/>
        <v>#REF!</v>
      </c>
      <c r="B227" s="5" t="e">
        <f t="shared" si="34"/>
        <v>#REF!</v>
      </c>
      <c r="C227" s="33" t="s">
        <v>4099</v>
      </c>
      <c r="D227" s="1" t="s">
        <v>1205</v>
      </c>
      <c r="E227" s="1" t="s">
        <v>53</v>
      </c>
      <c r="F227" s="31">
        <v>5832</v>
      </c>
      <c r="G227" s="1" t="s">
        <v>1204</v>
      </c>
      <c r="M227" s="1" t="s">
        <v>73</v>
      </c>
      <c r="N227" s="1" t="s">
        <v>1</v>
      </c>
      <c r="O227" s="23">
        <v>31.751439999999999</v>
      </c>
      <c r="P227" s="1" t="e">
        <f t="shared" si="35"/>
        <v>#REF!</v>
      </c>
      <c r="R227" s="7" t="str">
        <f>Table110[[#This Row],[Short Description]]</f>
        <v>IV6-1122WR05</v>
      </c>
      <c r="S227" s="1" t="s">
        <v>1206</v>
      </c>
      <c r="T227" s="1" t="s">
        <v>1188</v>
      </c>
      <c r="U227" s="1" t="s">
        <v>57</v>
      </c>
      <c r="V227" s="1" t="e">
        <f t="shared" si="36"/>
        <v>#REF!</v>
      </c>
      <c r="W227" s="1" t="e">
        <f t="shared" si="37"/>
        <v>#REF!</v>
      </c>
      <c r="X227" s="1" t="s">
        <v>524</v>
      </c>
      <c r="AC227" s="6"/>
      <c r="AH227" s="1" t="e">
        <f t="shared" si="38"/>
        <v>#REF!</v>
      </c>
      <c r="AI227" s="1" t="e">
        <f t="shared" si="39"/>
        <v>#REF!</v>
      </c>
      <c r="AJ227" s="1" t="e">
        <f t="shared" si="40"/>
        <v>#REF!</v>
      </c>
      <c r="AK227" s="1" t="e">
        <f t="shared" si="41"/>
        <v>#REF!</v>
      </c>
      <c r="AL227" s="1" t="s">
        <v>54</v>
      </c>
      <c r="AM227" s="1" t="s">
        <v>151</v>
      </c>
      <c r="AN227" s="11" t="e">
        <f t="shared" si="42"/>
        <v>#REF!</v>
      </c>
      <c r="AO227" s="1" t="str">
        <f>Table110[[#This Row],[Manufacturer''s Category]]</f>
        <v>Community</v>
      </c>
      <c r="AQ227" s="1" t="e">
        <f t="shared" si="43"/>
        <v>#REF!</v>
      </c>
    </row>
    <row r="228" spans="1:44" ht="42" customHeight="1" x14ac:dyDescent="0.3">
      <c r="A228" s="1" t="e">
        <f t="shared" si="33"/>
        <v>#REF!</v>
      </c>
      <c r="B228" s="5" t="e">
        <f t="shared" si="34"/>
        <v>#REF!</v>
      </c>
      <c r="C228" s="33" t="s">
        <v>4100</v>
      </c>
      <c r="D228" s="1" t="s">
        <v>1208</v>
      </c>
      <c r="E228" s="1" t="s">
        <v>53</v>
      </c>
      <c r="F228" s="31">
        <v>5832</v>
      </c>
      <c r="G228" s="1" t="s">
        <v>1207</v>
      </c>
      <c r="M228" s="1" t="s">
        <v>73</v>
      </c>
      <c r="N228" s="1" t="s">
        <v>1</v>
      </c>
      <c r="O228" s="23">
        <v>31.751439999999999</v>
      </c>
      <c r="P228" s="1" t="e">
        <f t="shared" si="35"/>
        <v>#REF!</v>
      </c>
      <c r="R228" s="7" t="str">
        <f>Table110[[#This Row],[Short Description]]</f>
        <v>IV6-1122WR05B</v>
      </c>
      <c r="S228" s="1" t="s">
        <v>1209</v>
      </c>
      <c r="T228" s="1" t="s">
        <v>1188</v>
      </c>
      <c r="U228" s="1" t="s">
        <v>57</v>
      </c>
      <c r="V228" s="1" t="e">
        <f t="shared" si="36"/>
        <v>#REF!</v>
      </c>
      <c r="W228" s="1" t="e">
        <f t="shared" si="37"/>
        <v>#REF!</v>
      </c>
      <c r="X228" s="1" t="s">
        <v>524</v>
      </c>
      <c r="AC228" s="6"/>
      <c r="AH228" s="1" t="e">
        <f t="shared" si="38"/>
        <v>#REF!</v>
      </c>
      <c r="AI228" s="1" t="e">
        <f t="shared" si="39"/>
        <v>#REF!</v>
      </c>
      <c r="AJ228" s="1" t="e">
        <f t="shared" si="40"/>
        <v>#REF!</v>
      </c>
      <c r="AK228" s="1" t="e">
        <f t="shared" si="41"/>
        <v>#REF!</v>
      </c>
      <c r="AL228" s="1" t="s">
        <v>54</v>
      </c>
      <c r="AM228" s="1" t="s">
        <v>151</v>
      </c>
      <c r="AN228" s="11" t="e">
        <f t="shared" si="42"/>
        <v>#REF!</v>
      </c>
      <c r="AO228" s="1" t="str">
        <f>Table110[[#This Row],[Manufacturer''s Category]]</f>
        <v>Community</v>
      </c>
      <c r="AQ228" s="1" t="e">
        <f t="shared" si="43"/>
        <v>#REF!</v>
      </c>
    </row>
    <row r="229" spans="1:44" ht="42" customHeight="1" x14ac:dyDescent="0.3">
      <c r="A229" s="1" t="e">
        <f t="shared" si="33"/>
        <v>#REF!</v>
      </c>
      <c r="B229" s="5" t="e">
        <f t="shared" si="34"/>
        <v>#REF!</v>
      </c>
      <c r="C229" s="33" t="s">
        <v>4101</v>
      </c>
      <c r="D229" s="1" t="s">
        <v>1211</v>
      </c>
      <c r="E229" s="1" t="s">
        <v>53</v>
      </c>
      <c r="F229" s="31">
        <v>5832</v>
      </c>
      <c r="G229" s="1" t="s">
        <v>1210</v>
      </c>
      <c r="M229" s="1" t="s">
        <v>73</v>
      </c>
      <c r="N229" s="1" t="s">
        <v>1</v>
      </c>
      <c r="O229" s="23">
        <v>31.751439999999999</v>
      </c>
      <c r="P229" s="1" t="e">
        <f t="shared" si="35"/>
        <v>#REF!</v>
      </c>
      <c r="R229" s="7" t="str">
        <f>Table110[[#This Row],[Short Description]]</f>
        <v>IV6-1122WR05W</v>
      </c>
      <c r="S229" s="1" t="s">
        <v>1212</v>
      </c>
      <c r="T229" s="1" t="s">
        <v>1188</v>
      </c>
      <c r="U229" s="1" t="s">
        <v>57</v>
      </c>
      <c r="V229" s="1" t="e">
        <f t="shared" si="36"/>
        <v>#REF!</v>
      </c>
      <c r="W229" s="1" t="e">
        <f t="shared" si="37"/>
        <v>#REF!</v>
      </c>
      <c r="X229" s="1" t="s">
        <v>524</v>
      </c>
      <c r="AC229" s="6"/>
      <c r="AH229" s="1" t="e">
        <f t="shared" si="38"/>
        <v>#REF!</v>
      </c>
      <c r="AI229" s="1" t="e">
        <f t="shared" si="39"/>
        <v>#REF!</v>
      </c>
      <c r="AJ229" s="1" t="e">
        <f t="shared" si="40"/>
        <v>#REF!</v>
      </c>
      <c r="AK229" s="1" t="e">
        <f t="shared" si="41"/>
        <v>#REF!</v>
      </c>
      <c r="AL229" s="1" t="s">
        <v>54</v>
      </c>
      <c r="AM229" s="1" t="s">
        <v>151</v>
      </c>
      <c r="AN229" s="11" t="e">
        <f t="shared" si="42"/>
        <v>#REF!</v>
      </c>
      <c r="AO229" s="1" t="str">
        <f>Table110[[#This Row],[Manufacturer''s Category]]</f>
        <v>Community</v>
      </c>
      <c r="AQ229" s="1" t="e">
        <f t="shared" si="43"/>
        <v>#REF!</v>
      </c>
    </row>
    <row r="230" spans="1:44" ht="42" customHeight="1" x14ac:dyDescent="0.3">
      <c r="A230" s="1" t="e">
        <f t="shared" si="33"/>
        <v>#REF!</v>
      </c>
      <c r="B230" s="5" t="e">
        <f t="shared" si="34"/>
        <v>#REF!</v>
      </c>
      <c r="C230" s="33" t="s">
        <v>4102</v>
      </c>
      <c r="D230" s="1" t="s">
        <v>1214</v>
      </c>
      <c r="E230" s="1" t="s">
        <v>53</v>
      </c>
      <c r="F230" s="31">
        <v>5832</v>
      </c>
      <c r="G230" s="1" t="s">
        <v>1213</v>
      </c>
      <c r="M230" s="1" t="s">
        <v>73</v>
      </c>
      <c r="N230" s="1" t="s">
        <v>1</v>
      </c>
      <c r="O230" s="23">
        <v>29.48348</v>
      </c>
      <c r="P230" s="1" t="e">
        <f t="shared" si="35"/>
        <v>#REF!</v>
      </c>
      <c r="R230" s="7" t="str">
        <f>Table110[[#This Row],[Short Description]]</f>
        <v>IV6-1122WR15</v>
      </c>
      <c r="S230" s="1" t="s">
        <v>1215</v>
      </c>
      <c r="T230" s="1" t="s">
        <v>1188</v>
      </c>
      <c r="U230" s="1" t="s">
        <v>57</v>
      </c>
      <c r="V230" s="1" t="e">
        <f t="shared" si="36"/>
        <v>#REF!</v>
      </c>
      <c r="W230" s="1" t="e">
        <f t="shared" si="37"/>
        <v>#REF!</v>
      </c>
      <c r="X230" s="1" t="s">
        <v>524</v>
      </c>
      <c r="AC230" s="6"/>
      <c r="AH230" s="1" t="e">
        <f t="shared" si="38"/>
        <v>#REF!</v>
      </c>
      <c r="AI230" s="1" t="e">
        <f t="shared" si="39"/>
        <v>#REF!</v>
      </c>
      <c r="AJ230" s="1" t="e">
        <f t="shared" si="40"/>
        <v>#REF!</v>
      </c>
      <c r="AK230" s="1" t="e">
        <f t="shared" si="41"/>
        <v>#REF!</v>
      </c>
      <c r="AL230" s="1" t="s">
        <v>54</v>
      </c>
      <c r="AM230" s="1" t="s">
        <v>151</v>
      </c>
      <c r="AN230" s="11" t="e">
        <f t="shared" si="42"/>
        <v>#REF!</v>
      </c>
      <c r="AO230" s="1" t="str">
        <f>Table110[[#This Row],[Manufacturer''s Category]]</f>
        <v>Community</v>
      </c>
      <c r="AQ230" s="1" t="e">
        <f t="shared" si="43"/>
        <v>#REF!</v>
      </c>
    </row>
    <row r="231" spans="1:44" ht="42" customHeight="1" x14ac:dyDescent="0.3">
      <c r="A231" s="1" t="e">
        <f t="shared" si="33"/>
        <v>#REF!</v>
      </c>
      <c r="B231" s="5" t="e">
        <f t="shared" si="34"/>
        <v>#REF!</v>
      </c>
      <c r="C231" s="33" t="s">
        <v>4103</v>
      </c>
      <c r="D231" s="1" t="s">
        <v>1217</v>
      </c>
      <c r="E231" s="1" t="s">
        <v>53</v>
      </c>
      <c r="F231" s="31">
        <v>5832</v>
      </c>
      <c r="G231" s="1" t="s">
        <v>1216</v>
      </c>
      <c r="M231" s="1" t="s">
        <v>73</v>
      </c>
      <c r="N231" s="1" t="s">
        <v>1</v>
      </c>
      <c r="O231" s="23">
        <v>29.48348</v>
      </c>
      <c r="P231" s="1" t="e">
        <f t="shared" si="35"/>
        <v>#REF!</v>
      </c>
      <c r="R231" s="7" t="str">
        <f>Table110[[#This Row],[Short Description]]</f>
        <v>IV6-1122WR15B</v>
      </c>
      <c r="S231" s="1" t="s">
        <v>1218</v>
      </c>
      <c r="T231" s="1" t="s">
        <v>1188</v>
      </c>
      <c r="U231" s="1" t="s">
        <v>57</v>
      </c>
      <c r="V231" s="1" t="e">
        <f t="shared" si="36"/>
        <v>#REF!</v>
      </c>
      <c r="W231" s="1" t="e">
        <f t="shared" si="37"/>
        <v>#REF!</v>
      </c>
      <c r="X231" s="1" t="s">
        <v>524</v>
      </c>
      <c r="AC231" s="6"/>
      <c r="AH231" s="1" t="e">
        <f t="shared" si="38"/>
        <v>#REF!</v>
      </c>
      <c r="AI231" s="1" t="e">
        <f t="shared" si="39"/>
        <v>#REF!</v>
      </c>
      <c r="AJ231" s="1" t="e">
        <f t="shared" si="40"/>
        <v>#REF!</v>
      </c>
      <c r="AK231" s="1" t="e">
        <f t="shared" si="41"/>
        <v>#REF!</v>
      </c>
      <c r="AL231" s="1" t="s">
        <v>54</v>
      </c>
      <c r="AM231" s="1" t="s">
        <v>151</v>
      </c>
      <c r="AN231" s="11" t="e">
        <f t="shared" si="42"/>
        <v>#REF!</v>
      </c>
      <c r="AO231" s="1" t="str">
        <f>Table110[[#This Row],[Manufacturer''s Category]]</f>
        <v>Community</v>
      </c>
      <c r="AQ231" s="1" t="e">
        <f t="shared" si="43"/>
        <v>#REF!</v>
      </c>
    </row>
    <row r="232" spans="1:44" ht="42" customHeight="1" x14ac:dyDescent="0.3">
      <c r="A232" s="1" t="e">
        <f t="shared" si="33"/>
        <v>#REF!</v>
      </c>
      <c r="B232" s="5" t="e">
        <f t="shared" si="34"/>
        <v>#REF!</v>
      </c>
      <c r="C232" s="33" t="s">
        <v>4104</v>
      </c>
      <c r="D232" s="1" t="s">
        <v>1220</v>
      </c>
      <c r="E232" s="1" t="s">
        <v>53</v>
      </c>
      <c r="F232" s="31">
        <v>5832</v>
      </c>
      <c r="G232" s="1" t="s">
        <v>1219</v>
      </c>
      <c r="M232" s="1" t="s">
        <v>73</v>
      </c>
      <c r="N232" s="1" t="s">
        <v>1</v>
      </c>
      <c r="O232" s="23">
        <v>29.48348</v>
      </c>
      <c r="P232" s="1" t="e">
        <f t="shared" si="35"/>
        <v>#REF!</v>
      </c>
      <c r="R232" s="7" t="str">
        <f>Table110[[#This Row],[Short Description]]</f>
        <v>IV6-1122WR15W</v>
      </c>
      <c r="S232" s="1" t="s">
        <v>1221</v>
      </c>
      <c r="T232" s="1" t="s">
        <v>1188</v>
      </c>
      <c r="U232" s="1" t="s">
        <v>57</v>
      </c>
      <c r="V232" s="1" t="e">
        <f t="shared" si="36"/>
        <v>#REF!</v>
      </c>
      <c r="W232" s="1" t="e">
        <f t="shared" si="37"/>
        <v>#REF!</v>
      </c>
      <c r="X232" s="1" t="s">
        <v>524</v>
      </c>
      <c r="AC232" s="6"/>
      <c r="AH232" s="1" t="e">
        <f t="shared" si="38"/>
        <v>#REF!</v>
      </c>
      <c r="AI232" s="1" t="e">
        <f t="shared" si="39"/>
        <v>#REF!</v>
      </c>
      <c r="AJ232" s="1" t="e">
        <f t="shared" si="40"/>
        <v>#REF!</v>
      </c>
      <c r="AK232" s="1" t="e">
        <f t="shared" si="41"/>
        <v>#REF!</v>
      </c>
      <c r="AL232" s="1" t="s">
        <v>54</v>
      </c>
      <c r="AM232" s="1" t="s">
        <v>151</v>
      </c>
      <c r="AN232" s="11" t="e">
        <f t="shared" si="42"/>
        <v>#REF!</v>
      </c>
      <c r="AO232" s="1" t="str">
        <f>Table110[[#This Row],[Manufacturer''s Category]]</f>
        <v>Community</v>
      </c>
      <c r="AQ232" s="1" t="e">
        <f t="shared" si="43"/>
        <v>#REF!</v>
      </c>
    </row>
    <row r="233" spans="1:44" ht="42" customHeight="1" x14ac:dyDescent="0.3">
      <c r="A233" s="1" t="e">
        <f t="shared" si="33"/>
        <v>#REF!</v>
      </c>
      <c r="B233" s="5" t="e">
        <f t="shared" si="34"/>
        <v>#REF!</v>
      </c>
      <c r="C233" s="33" t="s">
        <v>4105</v>
      </c>
      <c r="D233" s="1" t="s">
        <v>1223</v>
      </c>
      <c r="E233" s="1" t="s">
        <v>53</v>
      </c>
      <c r="F233" s="31">
        <v>3632</v>
      </c>
      <c r="G233" s="1" t="s">
        <v>1222</v>
      </c>
      <c r="M233" s="1" t="s">
        <v>73</v>
      </c>
      <c r="N233" s="1" t="s">
        <v>1</v>
      </c>
      <c r="O233" s="23">
        <v>65.770839999999993</v>
      </c>
      <c r="P233" s="1" t="e">
        <f t="shared" si="35"/>
        <v>#REF!</v>
      </c>
      <c r="R233" s="7" t="str">
        <f>Table110[[#This Row],[Short Description]]</f>
        <v>IV6-118SB</v>
      </c>
      <c r="S233" s="1" t="s">
        <v>1224</v>
      </c>
      <c r="T233" s="1" t="s">
        <v>1188</v>
      </c>
      <c r="U233" s="1" t="s">
        <v>57</v>
      </c>
      <c r="V233" s="1" t="e">
        <f t="shared" si="36"/>
        <v>#REF!</v>
      </c>
      <c r="W233" s="1" t="e">
        <f t="shared" si="37"/>
        <v>#REF!</v>
      </c>
      <c r="X233" s="1" t="s">
        <v>524</v>
      </c>
      <c r="AC233" s="6"/>
      <c r="AH233" s="1" t="e">
        <f t="shared" si="38"/>
        <v>#REF!</v>
      </c>
      <c r="AI233" s="1" t="e">
        <f t="shared" si="39"/>
        <v>#REF!</v>
      </c>
      <c r="AJ233" s="1" t="e">
        <f t="shared" si="40"/>
        <v>#REF!</v>
      </c>
      <c r="AK233" s="1" t="e">
        <f t="shared" si="41"/>
        <v>#REF!</v>
      </c>
      <c r="AL233" s="1" t="s">
        <v>54</v>
      </c>
      <c r="AM233" s="1" t="s">
        <v>151</v>
      </c>
      <c r="AN233" s="11" t="e">
        <f t="shared" si="42"/>
        <v>#REF!</v>
      </c>
      <c r="AO233" s="1" t="str">
        <f>Table110[[#This Row],[Manufacturer''s Category]]</f>
        <v>Community</v>
      </c>
      <c r="AQ233" s="1" t="e">
        <f t="shared" si="43"/>
        <v>#REF!</v>
      </c>
    </row>
    <row r="234" spans="1:44" ht="42" customHeight="1" x14ac:dyDescent="0.3">
      <c r="A234" s="1" t="e">
        <f t="shared" si="33"/>
        <v>#REF!</v>
      </c>
      <c r="B234" s="5" t="e">
        <f t="shared" si="34"/>
        <v>#REF!</v>
      </c>
      <c r="C234" s="33" t="s">
        <v>4106</v>
      </c>
      <c r="D234" s="1" t="s">
        <v>1226</v>
      </c>
      <c r="E234" s="1" t="s">
        <v>53</v>
      </c>
      <c r="F234" s="31" t="s">
        <v>758</v>
      </c>
      <c r="G234" s="1" t="s">
        <v>1225</v>
      </c>
      <c r="M234" s="1" t="s">
        <v>73</v>
      </c>
      <c r="N234" s="1" t="s">
        <v>1</v>
      </c>
      <c r="O234" s="23"/>
      <c r="P234" s="1" t="e">
        <f t="shared" si="35"/>
        <v>#REF!</v>
      </c>
      <c r="R234" s="7" t="str">
        <f>Table110[[#This Row],[Short Description]]</f>
        <v>IV6-118SC</v>
      </c>
      <c r="S234" s="1" t="s">
        <v>1227</v>
      </c>
      <c r="T234" s="1" t="s">
        <v>1188</v>
      </c>
      <c r="U234" s="1" t="s">
        <v>57</v>
      </c>
      <c r="V234" s="1" t="e">
        <f t="shared" si="36"/>
        <v>#REF!</v>
      </c>
      <c r="W234" s="1" t="e">
        <f t="shared" si="37"/>
        <v>#REF!</v>
      </c>
      <c r="X234" s="1" t="s">
        <v>524</v>
      </c>
      <c r="AC234" s="6"/>
      <c r="AH234" s="1" t="e">
        <f t="shared" si="38"/>
        <v>#REF!</v>
      </c>
      <c r="AI234" s="1" t="e">
        <f t="shared" si="39"/>
        <v>#REF!</v>
      </c>
      <c r="AJ234" s="1" t="e">
        <f t="shared" si="40"/>
        <v>#REF!</v>
      </c>
      <c r="AK234" s="1" t="e">
        <f t="shared" si="41"/>
        <v>#REF!</v>
      </c>
      <c r="AL234" s="1" t="s">
        <v>54</v>
      </c>
      <c r="AM234" s="1" t="s">
        <v>151</v>
      </c>
      <c r="AN234" s="11" t="e">
        <f t="shared" si="42"/>
        <v>#REF!</v>
      </c>
      <c r="AO234" s="1" t="str">
        <f>Table110[[#This Row],[Manufacturer''s Category]]</f>
        <v>Community</v>
      </c>
      <c r="AQ234" s="1" t="e">
        <f t="shared" si="43"/>
        <v>#REF!</v>
      </c>
      <c r="AR234" s="1" t="s">
        <v>760</v>
      </c>
    </row>
    <row r="235" spans="1:44" ht="42" customHeight="1" x14ac:dyDescent="0.3">
      <c r="A235" s="1" t="e">
        <f t="shared" si="33"/>
        <v>#REF!</v>
      </c>
      <c r="B235" s="5" t="e">
        <f t="shared" si="34"/>
        <v>#REF!</v>
      </c>
      <c r="C235" s="33" t="s">
        <v>4107</v>
      </c>
      <c r="D235" s="1" t="s">
        <v>1229</v>
      </c>
      <c r="E235" s="7" t="s">
        <v>53</v>
      </c>
      <c r="F235" s="31">
        <v>3632</v>
      </c>
      <c r="G235" s="1" t="s">
        <v>1228</v>
      </c>
      <c r="M235" s="1" t="s">
        <v>73</v>
      </c>
      <c r="N235" s="1" t="s">
        <v>1</v>
      </c>
      <c r="O235" s="23">
        <v>65.770839999999993</v>
      </c>
      <c r="P235" s="1" t="e">
        <f t="shared" si="35"/>
        <v>#REF!</v>
      </c>
      <c r="R235" s="7" t="str">
        <f>Table110[[#This Row],[Short Description]]</f>
        <v>IV6-118SW</v>
      </c>
      <c r="S235" s="1" t="s">
        <v>1230</v>
      </c>
      <c r="T235" s="1" t="s">
        <v>1188</v>
      </c>
      <c r="U235" s="1" t="s">
        <v>57</v>
      </c>
      <c r="V235" s="1" t="e">
        <f t="shared" si="36"/>
        <v>#REF!</v>
      </c>
      <c r="W235" s="1" t="e">
        <f t="shared" si="37"/>
        <v>#REF!</v>
      </c>
      <c r="X235" s="7" t="s">
        <v>524</v>
      </c>
      <c r="AC235" s="6"/>
      <c r="AH235" s="1" t="e">
        <f t="shared" si="38"/>
        <v>#REF!</v>
      </c>
      <c r="AI235" s="1" t="e">
        <f t="shared" si="39"/>
        <v>#REF!</v>
      </c>
      <c r="AJ235" s="1" t="e">
        <f t="shared" si="40"/>
        <v>#REF!</v>
      </c>
      <c r="AK235" s="1" t="e">
        <f t="shared" si="41"/>
        <v>#REF!</v>
      </c>
      <c r="AL235" s="1" t="s">
        <v>54</v>
      </c>
      <c r="AM235" s="1" t="s">
        <v>151</v>
      </c>
      <c r="AN235" s="11" t="e">
        <f t="shared" si="42"/>
        <v>#REF!</v>
      </c>
      <c r="AO235" s="1" t="str">
        <f>Table110[[#This Row],[Manufacturer''s Category]]</f>
        <v>Community</v>
      </c>
      <c r="AP235" s="12"/>
      <c r="AQ235" s="1" t="e">
        <f t="shared" si="43"/>
        <v>#REF!</v>
      </c>
    </row>
    <row r="236" spans="1:44" ht="42" customHeight="1" x14ac:dyDescent="0.3">
      <c r="A236" s="1" t="e">
        <f t="shared" si="33"/>
        <v>#REF!</v>
      </c>
      <c r="B236" s="5" t="e">
        <f t="shared" si="34"/>
        <v>#REF!</v>
      </c>
      <c r="C236" s="33" t="s">
        <v>4108</v>
      </c>
      <c r="D236" s="1" t="s">
        <v>1232</v>
      </c>
      <c r="E236" s="7" t="s">
        <v>53</v>
      </c>
      <c r="F236" s="31">
        <v>5610</v>
      </c>
      <c r="G236" s="1" t="s">
        <v>1231</v>
      </c>
      <c r="M236" s="1" t="s">
        <v>73</v>
      </c>
      <c r="N236" s="1" t="s">
        <v>1</v>
      </c>
      <c r="O236" s="23">
        <v>50.348711999999999</v>
      </c>
      <c r="P236" s="1" t="e">
        <f t="shared" si="35"/>
        <v>#REF!</v>
      </c>
      <c r="R236" s="7" t="str">
        <f>Table110[[#This Row],[Short Description]]</f>
        <v>IV6-118SWR</v>
      </c>
      <c r="S236" s="1" t="s">
        <v>1233</v>
      </c>
      <c r="T236" s="1" t="s">
        <v>1188</v>
      </c>
      <c r="U236" s="1" t="s">
        <v>57</v>
      </c>
      <c r="V236" s="1" t="e">
        <f t="shared" si="36"/>
        <v>#REF!</v>
      </c>
      <c r="W236" s="1" t="e">
        <f t="shared" si="37"/>
        <v>#REF!</v>
      </c>
      <c r="X236" s="7" t="s">
        <v>524</v>
      </c>
      <c r="AC236" s="6"/>
      <c r="AH236" s="1" t="e">
        <f t="shared" si="38"/>
        <v>#REF!</v>
      </c>
      <c r="AI236" s="1" t="e">
        <f t="shared" si="39"/>
        <v>#REF!</v>
      </c>
      <c r="AJ236" s="1" t="e">
        <f t="shared" si="40"/>
        <v>#REF!</v>
      </c>
      <c r="AK236" s="1" t="e">
        <f t="shared" si="41"/>
        <v>#REF!</v>
      </c>
      <c r="AL236" s="1" t="s">
        <v>54</v>
      </c>
      <c r="AM236" s="1" t="s">
        <v>151</v>
      </c>
      <c r="AN236" s="11" t="e">
        <f t="shared" si="42"/>
        <v>#REF!</v>
      </c>
      <c r="AO236" s="1" t="str">
        <f>Table110[[#This Row],[Manufacturer''s Category]]</f>
        <v>Community</v>
      </c>
      <c r="AP236" s="12"/>
      <c r="AQ236" s="1" t="e">
        <f t="shared" si="43"/>
        <v>#REF!</v>
      </c>
    </row>
    <row r="237" spans="1:44" ht="42" customHeight="1" x14ac:dyDescent="0.3">
      <c r="A237" s="1" t="e">
        <f t="shared" si="33"/>
        <v>#REF!</v>
      </c>
      <c r="B237" s="5" t="e">
        <f t="shared" si="34"/>
        <v>#REF!</v>
      </c>
      <c r="C237" s="33" t="s">
        <v>4109</v>
      </c>
      <c r="D237" s="1" t="s">
        <v>1235</v>
      </c>
      <c r="E237" s="7" t="s">
        <v>53</v>
      </c>
      <c r="F237" s="31">
        <v>5610</v>
      </c>
      <c r="G237" s="1" t="s">
        <v>1234</v>
      </c>
      <c r="M237" s="1" t="s">
        <v>73</v>
      </c>
      <c r="N237" s="1" t="s">
        <v>1</v>
      </c>
      <c r="O237" s="23">
        <v>50.348711999999999</v>
      </c>
      <c r="P237" s="1" t="e">
        <f t="shared" si="35"/>
        <v>#REF!</v>
      </c>
      <c r="R237" s="7" t="str">
        <f>Table110[[#This Row],[Short Description]]</f>
        <v>IV6-118SWRB</v>
      </c>
      <c r="S237" s="1" t="s">
        <v>1236</v>
      </c>
      <c r="T237" s="1" t="s">
        <v>1188</v>
      </c>
      <c r="U237" s="1" t="s">
        <v>57</v>
      </c>
      <c r="V237" s="1" t="e">
        <f t="shared" si="36"/>
        <v>#REF!</v>
      </c>
      <c r="W237" s="1" t="e">
        <f t="shared" si="37"/>
        <v>#REF!</v>
      </c>
      <c r="X237" s="7" t="s">
        <v>524</v>
      </c>
      <c r="AC237" s="6"/>
      <c r="AH237" s="1" t="e">
        <f t="shared" si="38"/>
        <v>#REF!</v>
      </c>
      <c r="AI237" s="1" t="e">
        <f t="shared" si="39"/>
        <v>#REF!</v>
      </c>
      <c r="AJ237" s="1" t="e">
        <f t="shared" si="40"/>
        <v>#REF!</v>
      </c>
      <c r="AK237" s="1" t="e">
        <f t="shared" si="41"/>
        <v>#REF!</v>
      </c>
      <c r="AL237" s="1" t="s">
        <v>54</v>
      </c>
      <c r="AM237" s="1" t="s">
        <v>151</v>
      </c>
      <c r="AN237" s="11" t="e">
        <f t="shared" si="42"/>
        <v>#REF!</v>
      </c>
      <c r="AO237" s="1" t="str">
        <f>Table110[[#This Row],[Manufacturer''s Category]]</f>
        <v>Community</v>
      </c>
      <c r="AP237" s="12"/>
      <c r="AQ237" s="1" t="e">
        <f t="shared" si="43"/>
        <v>#REF!</v>
      </c>
    </row>
    <row r="238" spans="1:44" ht="42" customHeight="1" x14ac:dyDescent="0.3">
      <c r="A238" s="1" t="e">
        <f t="shared" si="33"/>
        <v>#REF!</v>
      </c>
      <c r="B238" s="5" t="e">
        <f t="shared" si="34"/>
        <v>#REF!</v>
      </c>
      <c r="C238" s="33" t="s">
        <v>4110</v>
      </c>
      <c r="D238" s="1" t="s">
        <v>1238</v>
      </c>
      <c r="E238" s="7" t="s">
        <v>53</v>
      </c>
      <c r="F238" s="31">
        <v>5610</v>
      </c>
      <c r="G238" s="1" t="s">
        <v>1237</v>
      </c>
      <c r="M238" s="1" t="s">
        <v>73</v>
      </c>
      <c r="N238" s="1" t="s">
        <v>1</v>
      </c>
      <c r="O238" s="23">
        <v>50.348711999999999</v>
      </c>
      <c r="P238" s="1" t="e">
        <f t="shared" si="35"/>
        <v>#REF!</v>
      </c>
      <c r="R238" s="7" t="str">
        <f>Table110[[#This Row],[Short Description]]</f>
        <v>IV6-118SWRW</v>
      </c>
      <c r="S238" s="1" t="s">
        <v>1239</v>
      </c>
      <c r="T238" s="1" t="s">
        <v>1188</v>
      </c>
      <c r="U238" s="1" t="s">
        <v>57</v>
      </c>
      <c r="V238" s="1" t="e">
        <f t="shared" si="36"/>
        <v>#REF!</v>
      </c>
      <c r="W238" s="1" t="e">
        <f t="shared" si="37"/>
        <v>#REF!</v>
      </c>
      <c r="X238" s="7" t="s">
        <v>524</v>
      </c>
      <c r="AC238" s="6"/>
      <c r="AH238" s="1" t="e">
        <f t="shared" si="38"/>
        <v>#REF!</v>
      </c>
      <c r="AI238" s="1" t="e">
        <f t="shared" si="39"/>
        <v>#REF!</v>
      </c>
      <c r="AJ238" s="1" t="e">
        <f t="shared" si="40"/>
        <v>#REF!</v>
      </c>
      <c r="AK238" s="1" t="e">
        <f t="shared" si="41"/>
        <v>#REF!</v>
      </c>
      <c r="AL238" s="1" t="s">
        <v>54</v>
      </c>
      <c r="AM238" s="1" t="s">
        <v>151</v>
      </c>
      <c r="AN238" s="11" t="e">
        <f t="shared" si="42"/>
        <v>#REF!</v>
      </c>
      <c r="AO238" s="1" t="str">
        <f>Table110[[#This Row],[Manufacturer''s Category]]</f>
        <v>Community</v>
      </c>
      <c r="AP238" s="12"/>
      <c r="AQ238" s="1" t="e">
        <f t="shared" si="43"/>
        <v>#REF!</v>
      </c>
    </row>
    <row r="239" spans="1:44" ht="42" customHeight="1" x14ac:dyDescent="0.3">
      <c r="A239" s="1" t="e">
        <f t="shared" si="33"/>
        <v>#REF!</v>
      </c>
      <c r="B239" s="5" t="e">
        <f t="shared" si="34"/>
        <v>#REF!</v>
      </c>
      <c r="C239" s="33" t="s">
        <v>4111</v>
      </c>
      <c r="D239" s="1" t="s">
        <v>1241</v>
      </c>
      <c r="E239" s="7" t="s">
        <v>53</v>
      </c>
      <c r="F239" s="31">
        <v>2862</v>
      </c>
      <c r="G239" s="1" t="s">
        <v>1240</v>
      </c>
      <c r="M239" s="1" t="s">
        <v>73</v>
      </c>
      <c r="N239" s="1" t="s">
        <v>1</v>
      </c>
      <c r="O239" s="23">
        <v>39.008912000000002</v>
      </c>
      <c r="P239" s="1" t="e">
        <f t="shared" si="35"/>
        <v>#REF!</v>
      </c>
      <c r="R239" s="7" t="str">
        <f>Table110[[#This Row],[Short Description]]</f>
        <v>IV6-GP-AF</v>
      </c>
      <c r="S239" s="1" t="s">
        <v>1242</v>
      </c>
      <c r="T239" s="1" t="s">
        <v>515</v>
      </c>
      <c r="U239" s="1" t="s">
        <v>3</v>
      </c>
      <c r="V239" s="1" t="e">
        <f t="shared" si="36"/>
        <v>#REF!</v>
      </c>
      <c r="W239" s="1" t="e">
        <f t="shared" si="37"/>
        <v>#REF!</v>
      </c>
      <c r="X239" s="7" t="s">
        <v>524</v>
      </c>
      <c r="AC239" s="6"/>
      <c r="AH239" s="1" t="e">
        <f t="shared" si="38"/>
        <v>#REF!</v>
      </c>
      <c r="AI239" s="1" t="e">
        <f t="shared" si="39"/>
        <v>#REF!</v>
      </c>
      <c r="AJ239" s="1" t="e">
        <f t="shared" si="40"/>
        <v>#REF!</v>
      </c>
      <c r="AK239" s="1" t="e">
        <f t="shared" si="41"/>
        <v>#REF!</v>
      </c>
      <c r="AL239" s="1" t="s">
        <v>54</v>
      </c>
      <c r="AM239" s="1" t="s">
        <v>151</v>
      </c>
      <c r="AN239" s="11" t="e">
        <f t="shared" si="42"/>
        <v>#REF!</v>
      </c>
      <c r="AO239" s="1" t="str">
        <f>Table110[[#This Row],[Manufacturer''s Category]]</f>
        <v>Community</v>
      </c>
      <c r="AP239" s="12"/>
      <c r="AQ239" s="1" t="e">
        <f t="shared" si="43"/>
        <v>#REF!</v>
      </c>
    </row>
    <row r="240" spans="1:44" ht="42" customHeight="1" x14ac:dyDescent="0.3">
      <c r="A240" s="1" t="e">
        <f t="shared" si="33"/>
        <v>#REF!</v>
      </c>
      <c r="B240" s="5" t="e">
        <f t="shared" si="34"/>
        <v>#REF!</v>
      </c>
      <c r="C240" s="33" t="s">
        <v>4112</v>
      </c>
      <c r="D240" s="1" t="s">
        <v>1244</v>
      </c>
      <c r="E240" s="7" t="s">
        <v>53</v>
      </c>
      <c r="F240" s="31">
        <v>2862</v>
      </c>
      <c r="G240" s="1" t="s">
        <v>1243</v>
      </c>
      <c r="M240" s="1" t="s">
        <v>73</v>
      </c>
      <c r="N240" s="1" t="s">
        <v>1</v>
      </c>
      <c r="O240" s="23">
        <v>39.008912000000002</v>
      </c>
      <c r="P240" s="1" t="e">
        <f t="shared" si="35"/>
        <v>#REF!</v>
      </c>
      <c r="R240" s="7" t="str">
        <f>Table110[[#This Row],[Short Description]]</f>
        <v>IV6-GP-AFW</v>
      </c>
      <c r="S240" s="1" t="s">
        <v>1245</v>
      </c>
      <c r="T240" s="1" t="s">
        <v>515</v>
      </c>
      <c r="U240" s="1" t="s">
        <v>3</v>
      </c>
      <c r="V240" s="1" t="e">
        <f t="shared" si="36"/>
        <v>#REF!</v>
      </c>
      <c r="W240" s="1" t="e">
        <f t="shared" si="37"/>
        <v>#REF!</v>
      </c>
      <c r="X240" s="7" t="s">
        <v>524</v>
      </c>
      <c r="AC240" s="6"/>
      <c r="AH240" s="1" t="e">
        <f t="shared" si="38"/>
        <v>#REF!</v>
      </c>
      <c r="AI240" s="1" t="e">
        <f t="shared" si="39"/>
        <v>#REF!</v>
      </c>
      <c r="AJ240" s="1" t="e">
        <f t="shared" si="40"/>
        <v>#REF!</v>
      </c>
      <c r="AK240" s="1" t="e">
        <f t="shared" si="41"/>
        <v>#REF!</v>
      </c>
      <c r="AL240" s="1" t="s">
        <v>54</v>
      </c>
      <c r="AM240" s="1" t="s">
        <v>151</v>
      </c>
      <c r="AN240" s="11" t="e">
        <f t="shared" si="42"/>
        <v>#REF!</v>
      </c>
      <c r="AO240" s="1" t="str">
        <f>Table110[[#This Row],[Manufacturer''s Category]]</f>
        <v>Community</v>
      </c>
      <c r="AP240" s="12"/>
      <c r="AQ240" s="1" t="e">
        <f t="shared" si="43"/>
        <v>#REF!</v>
      </c>
    </row>
    <row r="241" spans="1:43" ht="42" customHeight="1" x14ac:dyDescent="0.3">
      <c r="A241" s="1" t="e">
        <f t="shared" si="33"/>
        <v>#REF!</v>
      </c>
      <c r="B241" s="5" t="e">
        <f t="shared" si="34"/>
        <v>#REF!</v>
      </c>
      <c r="C241" s="33" t="s">
        <v>4113</v>
      </c>
      <c r="D241" s="1" t="s">
        <v>1247</v>
      </c>
      <c r="E241" s="7" t="s">
        <v>53</v>
      </c>
      <c r="F241" s="31">
        <v>1156</v>
      </c>
      <c r="G241" s="1" t="s">
        <v>1246</v>
      </c>
      <c r="M241" s="1" t="s">
        <v>73</v>
      </c>
      <c r="N241" s="1" t="s">
        <v>1</v>
      </c>
      <c r="O241" s="23">
        <v>12.700576</v>
      </c>
      <c r="P241" s="1" t="e">
        <f t="shared" si="35"/>
        <v>#REF!</v>
      </c>
      <c r="R241" s="7" t="str">
        <f>Table110[[#This Row],[Short Description]]</f>
        <v>IV6-LAF-PBB</v>
      </c>
      <c r="S241" s="1" t="s">
        <v>1248</v>
      </c>
      <c r="T241" s="1" t="s">
        <v>515</v>
      </c>
      <c r="U241" s="1" t="s">
        <v>3</v>
      </c>
      <c r="V241" s="1" t="e">
        <f t="shared" si="36"/>
        <v>#REF!</v>
      </c>
      <c r="W241" s="1" t="e">
        <f t="shared" si="37"/>
        <v>#REF!</v>
      </c>
      <c r="X241" s="7" t="s">
        <v>524</v>
      </c>
      <c r="AC241" s="6"/>
      <c r="AH241" s="1" t="e">
        <f t="shared" si="38"/>
        <v>#REF!</v>
      </c>
      <c r="AI241" s="1" t="e">
        <f t="shared" si="39"/>
        <v>#REF!</v>
      </c>
      <c r="AJ241" s="1" t="e">
        <f t="shared" si="40"/>
        <v>#REF!</v>
      </c>
      <c r="AK241" s="1" t="e">
        <f t="shared" si="41"/>
        <v>#REF!</v>
      </c>
      <c r="AL241" s="1" t="s">
        <v>54</v>
      </c>
      <c r="AM241" s="1" t="s">
        <v>151</v>
      </c>
      <c r="AN241" s="11" t="e">
        <f t="shared" si="42"/>
        <v>#REF!</v>
      </c>
      <c r="AO241" s="1" t="str">
        <f>Table110[[#This Row],[Manufacturer''s Category]]</f>
        <v>Community</v>
      </c>
      <c r="AP241" s="12"/>
      <c r="AQ241" s="1" t="e">
        <f t="shared" si="43"/>
        <v>#REF!</v>
      </c>
    </row>
    <row r="242" spans="1:43" ht="42" customHeight="1" x14ac:dyDescent="0.3">
      <c r="A242" s="1" t="e">
        <f t="shared" si="33"/>
        <v>#REF!</v>
      </c>
      <c r="B242" s="5" t="e">
        <f t="shared" si="34"/>
        <v>#REF!</v>
      </c>
      <c r="C242" s="33" t="s">
        <v>4114</v>
      </c>
      <c r="D242" s="1" t="s">
        <v>1250</v>
      </c>
      <c r="E242" s="7" t="s">
        <v>53</v>
      </c>
      <c r="F242" s="31">
        <v>1156</v>
      </c>
      <c r="G242" s="1" t="s">
        <v>1249</v>
      </c>
      <c r="M242" s="1" t="s">
        <v>73</v>
      </c>
      <c r="N242" s="1" t="s">
        <v>1</v>
      </c>
      <c r="O242" s="23">
        <v>12.700576</v>
      </c>
      <c r="P242" s="1" t="e">
        <f t="shared" si="35"/>
        <v>#REF!</v>
      </c>
      <c r="R242" s="7" t="str">
        <f>Table110[[#This Row],[Short Description]]</f>
        <v>IV6-LAF-PBBW</v>
      </c>
      <c r="S242" s="1" t="s">
        <v>1251</v>
      </c>
      <c r="T242" s="1" t="s">
        <v>515</v>
      </c>
      <c r="U242" s="1" t="s">
        <v>3</v>
      </c>
      <c r="V242" s="1" t="e">
        <f t="shared" si="36"/>
        <v>#REF!</v>
      </c>
      <c r="W242" s="1" t="e">
        <f t="shared" si="37"/>
        <v>#REF!</v>
      </c>
      <c r="X242" s="7" t="s">
        <v>524</v>
      </c>
      <c r="AC242" s="6"/>
      <c r="AH242" s="1" t="e">
        <f t="shared" si="38"/>
        <v>#REF!</v>
      </c>
      <c r="AI242" s="1" t="e">
        <f t="shared" si="39"/>
        <v>#REF!</v>
      </c>
      <c r="AJ242" s="1" t="e">
        <f t="shared" si="40"/>
        <v>#REF!</v>
      </c>
      <c r="AK242" s="1" t="e">
        <f t="shared" si="41"/>
        <v>#REF!</v>
      </c>
      <c r="AL242" s="1" t="s">
        <v>54</v>
      </c>
      <c r="AM242" s="1" t="s">
        <v>151</v>
      </c>
      <c r="AN242" s="11" t="e">
        <f t="shared" si="42"/>
        <v>#REF!</v>
      </c>
      <c r="AO242" s="1" t="str">
        <f>Table110[[#This Row],[Manufacturer''s Category]]</f>
        <v>Community</v>
      </c>
      <c r="AP242" s="12"/>
      <c r="AQ242" s="1" t="e">
        <f t="shared" si="43"/>
        <v>#REF!</v>
      </c>
    </row>
    <row r="243" spans="1:43" ht="42" customHeight="1" x14ac:dyDescent="0.3">
      <c r="A243" s="1" t="e">
        <f t="shared" si="33"/>
        <v>#REF!</v>
      </c>
      <c r="B243" s="5" t="e">
        <f t="shared" si="34"/>
        <v>#REF!</v>
      </c>
      <c r="C243" s="33" t="s">
        <v>4115</v>
      </c>
      <c r="D243" s="1" t="s">
        <v>1253</v>
      </c>
      <c r="E243" s="7" t="s">
        <v>53</v>
      </c>
      <c r="F243" s="31">
        <v>364</v>
      </c>
      <c r="G243" s="1" t="s">
        <v>1252</v>
      </c>
      <c r="M243" s="1" t="s">
        <v>73</v>
      </c>
      <c r="N243" s="1" t="s">
        <v>1</v>
      </c>
      <c r="O243" s="23">
        <v>6.3502879999999999</v>
      </c>
      <c r="P243" s="1" t="e">
        <f t="shared" si="35"/>
        <v>#REF!</v>
      </c>
      <c r="R243" s="7" t="str">
        <f>Table110[[#This Row],[Short Description]]</f>
        <v>IV6-LAU</v>
      </c>
      <c r="S243" s="1" t="s">
        <v>1254</v>
      </c>
      <c r="T243" s="1" t="s">
        <v>515</v>
      </c>
      <c r="U243" s="1" t="s">
        <v>3</v>
      </c>
      <c r="V243" s="1" t="e">
        <f t="shared" si="36"/>
        <v>#REF!</v>
      </c>
      <c r="W243" s="1" t="e">
        <f t="shared" si="37"/>
        <v>#REF!</v>
      </c>
      <c r="X243" s="7" t="s">
        <v>524</v>
      </c>
      <c r="AC243" s="6"/>
      <c r="AH243" s="1" t="e">
        <f t="shared" si="38"/>
        <v>#REF!</v>
      </c>
      <c r="AI243" s="1" t="e">
        <f t="shared" si="39"/>
        <v>#REF!</v>
      </c>
      <c r="AJ243" s="1" t="e">
        <f t="shared" si="40"/>
        <v>#REF!</v>
      </c>
      <c r="AK243" s="1" t="e">
        <f t="shared" si="41"/>
        <v>#REF!</v>
      </c>
      <c r="AL243" s="1" t="s">
        <v>73</v>
      </c>
      <c r="AM243" s="1" t="s">
        <v>76</v>
      </c>
      <c r="AN243" s="11" t="e">
        <f t="shared" si="42"/>
        <v>#REF!</v>
      </c>
      <c r="AO243" s="1" t="str">
        <f>Table110[[#This Row],[Manufacturer''s Category]]</f>
        <v>Community</v>
      </c>
      <c r="AP243" s="12"/>
      <c r="AQ243" s="1" t="e">
        <f t="shared" si="43"/>
        <v>#REF!</v>
      </c>
    </row>
    <row r="244" spans="1:43" ht="42" customHeight="1" x14ac:dyDescent="0.3">
      <c r="A244" s="1" t="e">
        <f t="shared" si="33"/>
        <v>#REF!</v>
      </c>
      <c r="B244" s="5" t="e">
        <f t="shared" si="34"/>
        <v>#REF!</v>
      </c>
      <c r="C244" s="33" t="s">
        <v>4116</v>
      </c>
      <c r="D244" s="1" t="s">
        <v>1256</v>
      </c>
      <c r="E244" s="7" t="s">
        <v>53</v>
      </c>
      <c r="F244" s="31">
        <v>364</v>
      </c>
      <c r="G244" s="1" t="s">
        <v>1255</v>
      </c>
      <c r="M244" s="1" t="s">
        <v>73</v>
      </c>
      <c r="N244" s="1" t="s">
        <v>1</v>
      </c>
      <c r="O244" s="23">
        <v>6.3502879999999999</v>
      </c>
      <c r="P244" s="1" t="e">
        <f t="shared" si="35"/>
        <v>#REF!</v>
      </c>
      <c r="R244" s="7" t="str">
        <f>Table110[[#This Row],[Short Description]]</f>
        <v>IV6-LAUW</v>
      </c>
      <c r="S244" s="1" t="s">
        <v>1257</v>
      </c>
      <c r="T244" s="1" t="s">
        <v>515</v>
      </c>
      <c r="U244" s="1" t="s">
        <v>3</v>
      </c>
      <c r="V244" s="1" t="e">
        <f t="shared" si="36"/>
        <v>#REF!</v>
      </c>
      <c r="W244" s="1" t="e">
        <f t="shared" si="37"/>
        <v>#REF!</v>
      </c>
      <c r="X244" s="7" t="s">
        <v>524</v>
      </c>
      <c r="AC244" s="6"/>
      <c r="AH244" s="1" t="e">
        <f t="shared" si="38"/>
        <v>#REF!</v>
      </c>
      <c r="AI244" s="1" t="e">
        <f t="shared" si="39"/>
        <v>#REF!</v>
      </c>
      <c r="AJ244" s="1" t="e">
        <f t="shared" si="40"/>
        <v>#REF!</v>
      </c>
      <c r="AK244" s="1" t="e">
        <f t="shared" si="41"/>
        <v>#REF!</v>
      </c>
      <c r="AL244" s="1" t="s">
        <v>73</v>
      </c>
      <c r="AM244" s="1" t="s">
        <v>76</v>
      </c>
      <c r="AN244" s="11" t="e">
        <f t="shared" si="42"/>
        <v>#REF!</v>
      </c>
      <c r="AO244" s="1" t="str">
        <f>Table110[[#This Row],[Manufacturer''s Category]]</f>
        <v>Community</v>
      </c>
      <c r="AP244" s="12"/>
      <c r="AQ244" s="1" t="e">
        <f t="shared" si="43"/>
        <v>#REF!</v>
      </c>
    </row>
    <row r="245" spans="1:43" ht="42" customHeight="1" x14ac:dyDescent="0.3">
      <c r="A245" s="1" t="e">
        <f t="shared" si="33"/>
        <v>#REF!</v>
      </c>
      <c r="B245" s="5" t="e">
        <f t="shared" si="34"/>
        <v>#REF!</v>
      </c>
      <c r="C245" s="33" t="s">
        <v>4117</v>
      </c>
      <c r="D245" s="1" t="s">
        <v>1259</v>
      </c>
      <c r="E245" s="7" t="s">
        <v>53</v>
      </c>
      <c r="F245" s="31">
        <v>172</v>
      </c>
      <c r="G245" s="1" t="s">
        <v>1258</v>
      </c>
      <c r="M245" s="1" t="s">
        <v>73</v>
      </c>
      <c r="N245" s="1" t="s">
        <v>1</v>
      </c>
      <c r="O245" s="23">
        <v>1.5422127999999999</v>
      </c>
      <c r="P245" s="1" t="e">
        <f t="shared" si="35"/>
        <v>#REF!</v>
      </c>
      <c r="R245" s="7" t="str">
        <f>Table110[[#This Row],[Short Description]]</f>
        <v>IV6-S1</v>
      </c>
      <c r="S245" s="1" t="s">
        <v>1260</v>
      </c>
      <c r="T245" s="1" t="s">
        <v>515</v>
      </c>
      <c r="U245" s="1" t="s">
        <v>3</v>
      </c>
      <c r="V245" s="1" t="e">
        <f t="shared" si="36"/>
        <v>#REF!</v>
      </c>
      <c r="W245" s="1" t="e">
        <f t="shared" si="37"/>
        <v>#REF!</v>
      </c>
      <c r="X245" s="7" t="s">
        <v>524</v>
      </c>
      <c r="AC245" s="6"/>
      <c r="AH245" s="1" t="e">
        <f t="shared" si="38"/>
        <v>#REF!</v>
      </c>
      <c r="AI245" s="1" t="e">
        <f t="shared" si="39"/>
        <v>#REF!</v>
      </c>
      <c r="AJ245" s="1" t="e">
        <f t="shared" si="40"/>
        <v>#REF!</v>
      </c>
      <c r="AK245" s="1" t="e">
        <f t="shared" si="41"/>
        <v>#REF!</v>
      </c>
      <c r="AL245" s="1" t="s">
        <v>54</v>
      </c>
      <c r="AM245" s="1" t="s">
        <v>151</v>
      </c>
      <c r="AN245" s="11" t="e">
        <f t="shared" si="42"/>
        <v>#REF!</v>
      </c>
      <c r="AO245" s="1" t="str">
        <f>Table110[[#This Row],[Manufacturer''s Category]]</f>
        <v>Community</v>
      </c>
      <c r="AP245" s="12"/>
      <c r="AQ245" s="1" t="e">
        <f t="shared" si="43"/>
        <v>#REF!</v>
      </c>
    </row>
    <row r="246" spans="1:43" ht="42" customHeight="1" x14ac:dyDescent="0.3">
      <c r="A246" s="1" t="e">
        <f t="shared" si="33"/>
        <v>#REF!</v>
      </c>
      <c r="B246" s="5" t="e">
        <f t="shared" si="34"/>
        <v>#REF!</v>
      </c>
      <c r="C246" s="33" t="s">
        <v>4118</v>
      </c>
      <c r="D246" s="1" t="s">
        <v>1262</v>
      </c>
      <c r="E246" s="7" t="s">
        <v>53</v>
      </c>
      <c r="F246" s="31">
        <v>172</v>
      </c>
      <c r="G246" s="1" t="s">
        <v>1261</v>
      </c>
      <c r="M246" s="1" t="s">
        <v>73</v>
      </c>
      <c r="N246" s="1" t="s">
        <v>1</v>
      </c>
      <c r="O246" s="23">
        <v>1.7236495999999999</v>
      </c>
      <c r="P246" s="1" t="e">
        <f t="shared" si="35"/>
        <v>#REF!</v>
      </c>
      <c r="R246" s="7" t="str">
        <f>Table110[[#This Row],[Short Description]]</f>
        <v>IV6-S2</v>
      </c>
      <c r="S246" s="1" t="s">
        <v>1263</v>
      </c>
      <c r="T246" s="1" t="s">
        <v>515</v>
      </c>
      <c r="U246" s="1" t="s">
        <v>3</v>
      </c>
      <c r="V246" s="1" t="e">
        <f t="shared" si="36"/>
        <v>#REF!</v>
      </c>
      <c r="W246" s="1" t="e">
        <f t="shared" si="37"/>
        <v>#REF!</v>
      </c>
      <c r="X246" s="7" t="s">
        <v>524</v>
      </c>
      <c r="AC246" s="6"/>
      <c r="AH246" s="1" t="e">
        <f t="shared" si="38"/>
        <v>#REF!</v>
      </c>
      <c r="AI246" s="1" t="e">
        <f t="shared" si="39"/>
        <v>#REF!</v>
      </c>
      <c r="AJ246" s="1" t="e">
        <f t="shared" si="40"/>
        <v>#REF!</v>
      </c>
      <c r="AK246" s="1" t="e">
        <f t="shared" si="41"/>
        <v>#REF!</v>
      </c>
      <c r="AL246" s="1" t="s">
        <v>54</v>
      </c>
      <c r="AM246" s="1" t="s">
        <v>151</v>
      </c>
      <c r="AN246" s="11" t="e">
        <f t="shared" si="42"/>
        <v>#REF!</v>
      </c>
      <c r="AO246" s="1" t="str">
        <f>Table110[[#This Row],[Manufacturer''s Category]]</f>
        <v>Community</v>
      </c>
      <c r="AP246" s="12"/>
      <c r="AQ246" s="1" t="e">
        <f t="shared" si="43"/>
        <v>#REF!</v>
      </c>
    </row>
    <row r="247" spans="1:43" ht="42" customHeight="1" x14ac:dyDescent="0.3">
      <c r="A247" s="1" t="e">
        <f t="shared" si="33"/>
        <v>#REF!</v>
      </c>
      <c r="B247" s="5" t="e">
        <f t="shared" si="34"/>
        <v>#REF!</v>
      </c>
      <c r="C247" s="33" t="s">
        <v>4119</v>
      </c>
      <c r="D247" s="1" t="s">
        <v>1265</v>
      </c>
      <c r="E247" s="1" t="s">
        <v>53</v>
      </c>
      <c r="F247" s="31">
        <v>172</v>
      </c>
      <c r="G247" s="1" t="s">
        <v>1264</v>
      </c>
      <c r="M247" s="1" t="s">
        <v>73</v>
      </c>
      <c r="N247" s="1" t="s">
        <v>1</v>
      </c>
      <c r="O247" s="23">
        <v>1.7236495999999999</v>
      </c>
      <c r="P247" s="1" t="e">
        <f t="shared" si="35"/>
        <v>#REF!</v>
      </c>
      <c r="R247" s="7" t="str">
        <f>Table110[[#This Row],[Short Description]]</f>
        <v>IV6-S2W</v>
      </c>
      <c r="S247" s="1" t="s">
        <v>1266</v>
      </c>
      <c r="T247" s="1" t="s">
        <v>515</v>
      </c>
      <c r="U247" s="1" t="s">
        <v>3</v>
      </c>
      <c r="V247" s="1" t="e">
        <f t="shared" si="36"/>
        <v>#REF!</v>
      </c>
      <c r="W247" s="1" t="e">
        <f t="shared" si="37"/>
        <v>#REF!</v>
      </c>
      <c r="X247" s="1" t="s">
        <v>524</v>
      </c>
      <c r="AC247" s="6"/>
      <c r="AH247" s="1" t="e">
        <f t="shared" si="38"/>
        <v>#REF!</v>
      </c>
      <c r="AI247" s="1" t="e">
        <f t="shared" si="39"/>
        <v>#REF!</v>
      </c>
      <c r="AJ247" s="1" t="e">
        <f t="shared" si="40"/>
        <v>#REF!</v>
      </c>
      <c r="AK247" s="1" t="e">
        <f t="shared" si="41"/>
        <v>#REF!</v>
      </c>
      <c r="AL247" s="1" t="s">
        <v>54</v>
      </c>
      <c r="AM247" s="1" t="s">
        <v>151</v>
      </c>
      <c r="AN247" s="11" t="e">
        <f t="shared" si="42"/>
        <v>#REF!</v>
      </c>
      <c r="AO247" s="1" t="str">
        <f>Table110[[#This Row],[Manufacturer''s Category]]</f>
        <v>Community</v>
      </c>
      <c r="AQ247" s="1" t="e">
        <f t="shared" si="43"/>
        <v>#REF!</v>
      </c>
    </row>
    <row r="248" spans="1:43" ht="42" customHeight="1" x14ac:dyDescent="0.3">
      <c r="A248" s="1" t="e">
        <f t="shared" si="33"/>
        <v>#REF!</v>
      </c>
      <c r="B248" s="5" t="e">
        <f t="shared" si="34"/>
        <v>#REF!</v>
      </c>
      <c r="C248" s="33" t="s">
        <v>4120</v>
      </c>
      <c r="D248" s="1" t="s">
        <v>1268</v>
      </c>
      <c r="E248" s="1" t="s">
        <v>53</v>
      </c>
      <c r="F248" s="31">
        <v>172</v>
      </c>
      <c r="G248" s="1" t="s">
        <v>1267</v>
      </c>
      <c r="M248" s="1" t="s">
        <v>73</v>
      </c>
      <c r="N248" s="1" t="s">
        <v>1</v>
      </c>
      <c r="O248" s="23">
        <v>1.814368</v>
      </c>
      <c r="P248" s="1" t="e">
        <f t="shared" si="35"/>
        <v>#REF!</v>
      </c>
      <c r="R248" s="7" t="str">
        <f>Table110[[#This Row],[Short Description]]</f>
        <v>IV6-S3</v>
      </c>
      <c r="S248" s="1" t="s">
        <v>1269</v>
      </c>
      <c r="T248" s="1" t="s">
        <v>515</v>
      </c>
      <c r="U248" s="1" t="s">
        <v>3</v>
      </c>
      <c r="V248" s="1" t="e">
        <f t="shared" si="36"/>
        <v>#REF!</v>
      </c>
      <c r="W248" s="1" t="e">
        <f t="shared" si="37"/>
        <v>#REF!</v>
      </c>
      <c r="X248" s="1" t="s">
        <v>524</v>
      </c>
      <c r="AC248" s="6"/>
      <c r="AH248" s="1" t="e">
        <f t="shared" si="38"/>
        <v>#REF!</v>
      </c>
      <c r="AI248" s="1" t="e">
        <f t="shared" si="39"/>
        <v>#REF!</v>
      </c>
      <c r="AJ248" s="1" t="e">
        <f t="shared" si="40"/>
        <v>#REF!</v>
      </c>
      <c r="AK248" s="1" t="e">
        <f t="shared" si="41"/>
        <v>#REF!</v>
      </c>
      <c r="AL248" s="1" t="s">
        <v>54</v>
      </c>
      <c r="AM248" s="1" t="s">
        <v>151</v>
      </c>
      <c r="AN248" s="11" t="e">
        <f t="shared" si="42"/>
        <v>#REF!</v>
      </c>
      <c r="AO248" s="1" t="str">
        <f>Table110[[#This Row],[Manufacturer''s Category]]</f>
        <v>Community</v>
      </c>
      <c r="AQ248" s="1" t="e">
        <f t="shared" si="43"/>
        <v>#REF!</v>
      </c>
    </row>
    <row r="249" spans="1:43" ht="42" customHeight="1" x14ac:dyDescent="0.3">
      <c r="A249" s="1" t="e">
        <f t="shared" si="33"/>
        <v>#REF!</v>
      </c>
      <c r="B249" s="5" t="e">
        <f t="shared" si="34"/>
        <v>#REF!</v>
      </c>
      <c r="C249" s="33" t="s">
        <v>4121</v>
      </c>
      <c r="D249" s="1" t="s">
        <v>1271</v>
      </c>
      <c r="E249" s="1" t="s">
        <v>53</v>
      </c>
      <c r="F249" s="31">
        <v>172</v>
      </c>
      <c r="G249" s="1" t="s">
        <v>1270</v>
      </c>
      <c r="M249" s="1" t="s">
        <v>73</v>
      </c>
      <c r="N249" s="1" t="s">
        <v>1</v>
      </c>
      <c r="O249" s="23">
        <v>1.814368</v>
      </c>
      <c r="P249" s="1" t="e">
        <f t="shared" si="35"/>
        <v>#REF!</v>
      </c>
      <c r="R249" s="7" t="str">
        <f>Table110[[#This Row],[Short Description]]</f>
        <v>IV6-S3W</v>
      </c>
      <c r="S249" s="1" t="s">
        <v>1272</v>
      </c>
      <c r="T249" s="1" t="s">
        <v>515</v>
      </c>
      <c r="U249" s="1" t="s">
        <v>3</v>
      </c>
      <c r="V249" s="1" t="e">
        <f t="shared" si="36"/>
        <v>#REF!</v>
      </c>
      <c r="W249" s="1" t="e">
        <f t="shared" si="37"/>
        <v>#REF!</v>
      </c>
      <c r="X249" s="1" t="s">
        <v>524</v>
      </c>
      <c r="AC249" s="6"/>
      <c r="AH249" s="1" t="e">
        <f t="shared" si="38"/>
        <v>#REF!</v>
      </c>
      <c r="AI249" s="1" t="e">
        <f t="shared" si="39"/>
        <v>#REF!</v>
      </c>
      <c r="AJ249" s="1" t="e">
        <f t="shared" si="40"/>
        <v>#REF!</v>
      </c>
      <c r="AK249" s="1" t="e">
        <f t="shared" si="41"/>
        <v>#REF!</v>
      </c>
      <c r="AL249" s="1" t="s">
        <v>54</v>
      </c>
      <c r="AM249" s="1" t="s">
        <v>151</v>
      </c>
      <c r="AN249" s="11" t="e">
        <f t="shared" si="42"/>
        <v>#REF!</v>
      </c>
      <c r="AO249" s="1" t="str">
        <f>Table110[[#This Row],[Manufacturer''s Category]]</f>
        <v>Community</v>
      </c>
      <c r="AQ249" s="1" t="e">
        <f t="shared" si="43"/>
        <v>#REF!</v>
      </c>
    </row>
    <row r="250" spans="1:43" ht="42" customHeight="1" x14ac:dyDescent="0.3">
      <c r="A250" s="1" t="e">
        <f t="shared" si="33"/>
        <v>#REF!</v>
      </c>
      <c r="B250" s="5" t="e">
        <f t="shared" si="34"/>
        <v>#REF!</v>
      </c>
      <c r="C250" s="33" t="s">
        <v>4122</v>
      </c>
      <c r="D250" s="1" t="s">
        <v>1274</v>
      </c>
      <c r="E250" s="1" t="s">
        <v>53</v>
      </c>
      <c r="F250" s="31">
        <v>3962</v>
      </c>
      <c r="G250" s="1" t="s">
        <v>1273</v>
      </c>
      <c r="M250" s="1" t="s">
        <v>73</v>
      </c>
      <c r="N250" s="1" t="s">
        <v>1</v>
      </c>
      <c r="O250" s="23">
        <v>60.781328000000002</v>
      </c>
      <c r="P250" s="1" t="e">
        <f t="shared" si="35"/>
        <v>#REF!</v>
      </c>
      <c r="R250" s="7" t="str">
        <f>Table110[[#This Row],[Short Description]]</f>
        <v>IV6-SB-AF</v>
      </c>
      <c r="S250" s="1" t="s">
        <v>1275</v>
      </c>
      <c r="T250" s="1" t="s">
        <v>515</v>
      </c>
      <c r="U250" s="1" t="s">
        <v>3</v>
      </c>
      <c r="V250" s="1" t="e">
        <f t="shared" si="36"/>
        <v>#REF!</v>
      </c>
      <c r="W250" s="1" t="e">
        <f t="shared" si="37"/>
        <v>#REF!</v>
      </c>
      <c r="X250" s="1" t="s">
        <v>524</v>
      </c>
      <c r="AC250" s="6"/>
      <c r="AH250" s="1" t="e">
        <f t="shared" si="38"/>
        <v>#REF!</v>
      </c>
      <c r="AI250" s="1" t="e">
        <f t="shared" si="39"/>
        <v>#REF!</v>
      </c>
      <c r="AJ250" s="1" t="e">
        <f t="shared" si="40"/>
        <v>#REF!</v>
      </c>
      <c r="AK250" s="1" t="e">
        <f t="shared" si="41"/>
        <v>#REF!</v>
      </c>
      <c r="AL250" s="1" t="s">
        <v>54</v>
      </c>
      <c r="AM250" s="1" t="s">
        <v>151</v>
      </c>
      <c r="AN250" s="11" t="e">
        <f t="shared" si="42"/>
        <v>#REF!</v>
      </c>
      <c r="AO250" s="1" t="str">
        <f>Table110[[#This Row],[Manufacturer''s Category]]</f>
        <v>Community</v>
      </c>
      <c r="AQ250" s="1" t="e">
        <f t="shared" si="43"/>
        <v>#REF!</v>
      </c>
    </row>
    <row r="251" spans="1:43" ht="42" customHeight="1" x14ac:dyDescent="0.3">
      <c r="A251" s="1" t="e">
        <f t="shared" si="33"/>
        <v>#REF!</v>
      </c>
      <c r="B251" s="5" t="e">
        <f t="shared" si="34"/>
        <v>#REF!</v>
      </c>
      <c r="C251" s="33" t="s">
        <v>4123</v>
      </c>
      <c r="D251" s="1" t="s">
        <v>1277</v>
      </c>
      <c r="E251" s="1" t="s">
        <v>53</v>
      </c>
      <c r="F251" s="31">
        <v>3962</v>
      </c>
      <c r="G251" s="1" t="s">
        <v>1276</v>
      </c>
      <c r="M251" s="1" t="s">
        <v>73</v>
      </c>
      <c r="N251" s="1" t="s">
        <v>1</v>
      </c>
      <c r="O251" s="23">
        <v>60.781328000000002</v>
      </c>
      <c r="P251" s="1" t="e">
        <f t="shared" si="35"/>
        <v>#REF!</v>
      </c>
      <c r="R251" s="7" t="str">
        <f>Table110[[#This Row],[Short Description]]</f>
        <v>IV6-SB-AFW</v>
      </c>
      <c r="S251" s="1" t="s">
        <v>1278</v>
      </c>
      <c r="T251" s="1" t="s">
        <v>515</v>
      </c>
      <c r="U251" s="1" t="s">
        <v>3</v>
      </c>
      <c r="V251" s="1" t="e">
        <f t="shared" si="36"/>
        <v>#REF!</v>
      </c>
      <c r="W251" s="1" t="e">
        <f t="shared" si="37"/>
        <v>#REF!</v>
      </c>
      <c r="X251" s="1" t="s">
        <v>524</v>
      </c>
      <c r="AC251" s="6"/>
      <c r="AH251" s="1" t="e">
        <f t="shared" si="38"/>
        <v>#REF!</v>
      </c>
      <c r="AI251" s="1" t="e">
        <f t="shared" si="39"/>
        <v>#REF!</v>
      </c>
      <c r="AJ251" s="1" t="e">
        <f t="shared" si="40"/>
        <v>#REF!</v>
      </c>
      <c r="AK251" s="1" t="e">
        <f t="shared" si="41"/>
        <v>#REF!</v>
      </c>
      <c r="AL251" s="1" t="s">
        <v>54</v>
      </c>
      <c r="AM251" s="1" t="s">
        <v>151</v>
      </c>
      <c r="AN251" s="11" t="e">
        <f t="shared" si="42"/>
        <v>#REF!</v>
      </c>
      <c r="AO251" s="1" t="str">
        <f>Table110[[#This Row],[Manufacturer''s Category]]</f>
        <v>Community</v>
      </c>
      <c r="AQ251" s="1" t="e">
        <f t="shared" si="43"/>
        <v>#REF!</v>
      </c>
    </row>
    <row r="252" spans="1:43" ht="42" customHeight="1" x14ac:dyDescent="0.3">
      <c r="A252" s="1" t="e">
        <f t="shared" si="33"/>
        <v>#REF!</v>
      </c>
      <c r="B252" s="5" t="e">
        <f t="shared" si="34"/>
        <v>#REF!</v>
      </c>
      <c r="C252" s="33" t="s">
        <v>4124</v>
      </c>
      <c r="D252" s="1" t="s">
        <v>1280</v>
      </c>
      <c r="E252" s="1" t="s">
        <v>53</v>
      </c>
      <c r="F252" s="31">
        <v>166</v>
      </c>
      <c r="G252" s="1" t="s">
        <v>1279</v>
      </c>
      <c r="M252" s="1" t="s">
        <v>73</v>
      </c>
      <c r="N252" s="1" t="s">
        <v>1</v>
      </c>
      <c r="O252" s="23">
        <v>12.246983999999999</v>
      </c>
      <c r="P252" s="1" t="e">
        <f t="shared" si="35"/>
        <v>#REF!</v>
      </c>
      <c r="R252" s="7" t="str">
        <f>Table110[[#This Row],[Short Description]]</f>
        <v>IVY1082B</v>
      </c>
      <c r="S252" s="1" t="s">
        <v>1281</v>
      </c>
      <c r="T252" s="1" t="s">
        <v>515</v>
      </c>
      <c r="U252" s="1" t="s">
        <v>3</v>
      </c>
      <c r="V252" s="1" t="e">
        <f t="shared" si="36"/>
        <v>#REF!</v>
      </c>
      <c r="W252" s="1" t="e">
        <f t="shared" si="37"/>
        <v>#REF!</v>
      </c>
      <c r="X252" s="1" t="s">
        <v>524</v>
      </c>
      <c r="AC252" s="6"/>
      <c r="AH252" s="1" t="e">
        <f t="shared" si="38"/>
        <v>#REF!</v>
      </c>
      <c r="AI252" s="1" t="e">
        <f t="shared" si="39"/>
        <v>#REF!</v>
      </c>
      <c r="AJ252" s="1" t="e">
        <f t="shared" si="40"/>
        <v>#REF!</v>
      </c>
      <c r="AK252" s="1" t="e">
        <f t="shared" si="41"/>
        <v>#REF!</v>
      </c>
      <c r="AL252" s="1" t="s">
        <v>54</v>
      </c>
      <c r="AM252" s="1" t="s">
        <v>151</v>
      </c>
      <c r="AN252" s="11" t="e">
        <f t="shared" si="42"/>
        <v>#REF!</v>
      </c>
      <c r="AO252" s="1" t="str">
        <f>Table110[[#This Row],[Manufacturer''s Category]]</f>
        <v>Community</v>
      </c>
      <c r="AQ252" s="1" t="e">
        <f t="shared" si="43"/>
        <v>#REF!</v>
      </c>
    </row>
    <row r="253" spans="1:43" ht="42" customHeight="1" x14ac:dyDescent="0.3">
      <c r="A253" s="1" t="e">
        <f t="shared" si="33"/>
        <v>#REF!</v>
      </c>
      <c r="B253" s="5" t="e">
        <f t="shared" si="34"/>
        <v>#REF!</v>
      </c>
      <c r="C253" s="33" t="s">
        <v>4125</v>
      </c>
      <c r="D253" s="1" t="s">
        <v>1283</v>
      </c>
      <c r="E253" s="1" t="s">
        <v>53</v>
      </c>
      <c r="F253" s="31">
        <v>166</v>
      </c>
      <c r="G253" s="1" t="s">
        <v>1282</v>
      </c>
      <c r="M253" s="1" t="s">
        <v>73</v>
      </c>
      <c r="N253" s="1" t="s">
        <v>1</v>
      </c>
      <c r="O253" s="23">
        <v>12.246983999999999</v>
      </c>
      <c r="P253" s="1" t="e">
        <f t="shared" si="35"/>
        <v>#REF!</v>
      </c>
      <c r="R253" s="7" t="str">
        <f>Table110[[#This Row],[Short Description]]</f>
        <v>IVY1082W</v>
      </c>
      <c r="S253" s="1" t="s">
        <v>1284</v>
      </c>
      <c r="T253" s="1" t="s">
        <v>515</v>
      </c>
      <c r="U253" s="1" t="s">
        <v>3</v>
      </c>
      <c r="V253" s="1" t="e">
        <f t="shared" si="36"/>
        <v>#REF!</v>
      </c>
      <c r="W253" s="1" t="e">
        <f t="shared" si="37"/>
        <v>#REF!</v>
      </c>
      <c r="X253" s="1" t="s">
        <v>524</v>
      </c>
      <c r="AC253" s="6"/>
      <c r="AH253" s="1" t="e">
        <f t="shared" si="38"/>
        <v>#REF!</v>
      </c>
      <c r="AI253" s="1" t="e">
        <f t="shared" si="39"/>
        <v>#REF!</v>
      </c>
      <c r="AJ253" s="1" t="e">
        <f t="shared" si="40"/>
        <v>#REF!</v>
      </c>
      <c r="AK253" s="1" t="e">
        <f t="shared" si="41"/>
        <v>#REF!</v>
      </c>
      <c r="AL253" s="1" t="s">
        <v>54</v>
      </c>
      <c r="AM253" s="1" t="s">
        <v>151</v>
      </c>
      <c r="AN253" s="11" t="e">
        <f t="shared" si="42"/>
        <v>#REF!</v>
      </c>
      <c r="AO253" s="1" t="str">
        <f>Table110[[#This Row],[Manufacturer''s Category]]</f>
        <v>Community</v>
      </c>
      <c r="AQ253" s="1" t="e">
        <f t="shared" si="43"/>
        <v>#REF!</v>
      </c>
    </row>
    <row r="254" spans="1:43" ht="42" customHeight="1" x14ac:dyDescent="0.3">
      <c r="A254" s="1" t="e">
        <f t="shared" si="33"/>
        <v>#REF!</v>
      </c>
      <c r="B254" s="5" t="e">
        <f t="shared" si="34"/>
        <v>#REF!</v>
      </c>
      <c r="C254" s="33" t="s">
        <v>4126</v>
      </c>
      <c r="D254" s="1" t="s">
        <v>1286</v>
      </c>
      <c r="E254" s="1" t="s">
        <v>53</v>
      </c>
      <c r="F254" s="31">
        <v>376</v>
      </c>
      <c r="G254" s="1" t="s">
        <v>1285</v>
      </c>
      <c r="M254" s="1" t="s">
        <v>73</v>
      </c>
      <c r="N254" s="1" t="s">
        <v>1</v>
      </c>
      <c r="O254" s="23">
        <v>9.979023999999999</v>
      </c>
      <c r="P254" s="1" t="e">
        <f t="shared" si="35"/>
        <v>#REF!</v>
      </c>
      <c r="R254" s="7" t="str">
        <f>Table110[[#This Row],[Short Description]]</f>
        <v>IVY1122B</v>
      </c>
      <c r="S254" s="1" t="s">
        <v>1287</v>
      </c>
      <c r="T254" s="1" t="s">
        <v>515</v>
      </c>
      <c r="U254" s="1" t="s">
        <v>3</v>
      </c>
      <c r="V254" s="1" t="e">
        <f t="shared" si="36"/>
        <v>#REF!</v>
      </c>
      <c r="W254" s="1" t="e">
        <f t="shared" si="37"/>
        <v>#REF!</v>
      </c>
      <c r="X254" s="1" t="s">
        <v>524</v>
      </c>
      <c r="AC254" s="6"/>
      <c r="AH254" s="1" t="e">
        <f t="shared" si="38"/>
        <v>#REF!</v>
      </c>
      <c r="AI254" s="1" t="e">
        <f t="shared" si="39"/>
        <v>#REF!</v>
      </c>
      <c r="AJ254" s="1" t="e">
        <f t="shared" si="40"/>
        <v>#REF!</v>
      </c>
      <c r="AK254" s="1" t="e">
        <f t="shared" si="41"/>
        <v>#REF!</v>
      </c>
      <c r="AL254" s="1" t="s">
        <v>54</v>
      </c>
      <c r="AM254" s="1" t="s">
        <v>151</v>
      </c>
      <c r="AN254" s="11" t="e">
        <f t="shared" si="42"/>
        <v>#REF!</v>
      </c>
      <c r="AO254" s="1" t="str">
        <f>Table110[[#This Row],[Manufacturer''s Category]]</f>
        <v>Community</v>
      </c>
      <c r="AQ254" s="1" t="e">
        <f t="shared" si="43"/>
        <v>#REF!</v>
      </c>
    </row>
    <row r="255" spans="1:43" ht="42" customHeight="1" x14ac:dyDescent="0.3">
      <c r="A255" s="1" t="e">
        <f t="shared" si="33"/>
        <v>#REF!</v>
      </c>
      <c r="B255" s="5" t="e">
        <f t="shared" si="34"/>
        <v>#REF!</v>
      </c>
      <c r="C255" s="33" t="s">
        <v>4127</v>
      </c>
      <c r="D255" s="1" t="s">
        <v>1289</v>
      </c>
      <c r="E255" s="1" t="s">
        <v>53</v>
      </c>
      <c r="F255" s="31">
        <v>376</v>
      </c>
      <c r="G255" s="1" t="s">
        <v>1288</v>
      </c>
      <c r="M255" s="1" t="s">
        <v>73</v>
      </c>
      <c r="N255" s="1" t="s">
        <v>1</v>
      </c>
      <c r="O255" s="23">
        <v>9.979023999999999</v>
      </c>
      <c r="P255" s="1" t="e">
        <f t="shared" si="35"/>
        <v>#REF!</v>
      </c>
      <c r="R255" s="7" t="str">
        <f>Table110[[#This Row],[Short Description]]</f>
        <v>IVY1122W</v>
      </c>
      <c r="S255" s="1" t="s">
        <v>1290</v>
      </c>
      <c r="T255" s="1" t="s">
        <v>515</v>
      </c>
      <c r="U255" s="1" t="s">
        <v>3</v>
      </c>
      <c r="V255" s="1" t="e">
        <f t="shared" si="36"/>
        <v>#REF!</v>
      </c>
      <c r="W255" s="1" t="e">
        <f t="shared" si="37"/>
        <v>#REF!</v>
      </c>
      <c r="X255" s="1" t="s">
        <v>524</v>
      </c>
      <c r="AC255" s="6"/>
      <c r="AH255" s="1" t="e">
        <f t="shared" si="38"/>
        <v>#REF!</v>
      </c>
      <c r="AI255" s="1" t="e">
        <f t="shared" si="39"/>
        <v>#REF!</v>
      </c>
      <c r="AJ255" s="1" t="e">
        <f t="shared" si="40"/>
        <v>#REF!</v>
      </c>
      <c r="AK255" s="1" t="e">
        <f t="shared" si="41"/>
        <v>#REF!</v>
      </c>
      <c r="AL255" s="1" t="s">
        <v>54</v>
      </c>
      <c r="AM255" s="1" t="s">
        <v>151</v>
      </c>
      <c r="AN255" s="11" t="e">
        <f t="shared" si="42"/>
        <v>#REF!</v>
      </c>
      <c r="AO255" s="1" t="str">
        <f>Table110[[#This Row],[Manufacturer''s Category]]</f>
        <v>Community</v>
      </c>
      <c r="AQ255" s="1" t="e">
        <f t="shared" si="43"/>
        <v>#REF!</v>
      </c>
    </row>
    <row r="256" spans="1:43" ht="42" customHeight="1" x14ac:dyDescent="0.3">
      <c r="A256" s="1" t="e">
        <f t="shared" si="33"/>
        <v>#REF!</v>
      </c>
      <c r="B256" s="5" t="e">
        <f t="shared" si="34"/>
        <v>#REF!</v>
      </c>
      <c r="C256" s="33" t="s">
        <v>4128</v>
      </c>
      <c r="D256" s="1" t="s">
        <v>1292</v>
      </c>
      <c r="E256" s="1" t="s">
        <v>53</v>
      </c>
      <c r="F256" s="31">
        <v>408</v>
      </c>
      <c r="G256" s="1" t="s">
        <v>1291</v>
      </c>
      <c r="M256" s="1" t="s">
        <v>73</v>
      </c>
      <c r="N256" s="1" t="s">
        <v>1</v>
      </c>
      <c r="O256" s="23">
        <v>11.3398</v>
      </c>
      <c r="P256" s="1" t="e">
        <f t="shared" si="35"/>
        <v>#REF!</v>
      </c>
      <c r="R256" s="7" t="str">
        <f>Table110[[#This Row],[Short Description]]</f>
        <v>IVY1152B</v>
      </c>
      <c r="S256" s="1" t="s">
        <v>1293</v>
      </c>
      <c r="T256" s="1" t="s">
        <v>515</v>
      </c>
      <c r="U256" s="1" t="s">
        <v>3</v>
      </c>
      <c r="V256" s="1" t="e">
        <f t="shared" si="36"/>
        <v>#REF!</v>
      </c>
      <c r="W256" s="1" t="e">
        <f t="shared" si="37"/>
        <v>#REF!</v>
      </c>
      <c r="X256" s="1" t="s">
        <v>524</v>
      </c>
      <c r="AC256" s="6"/>
      <c r="AH256" s="1" t="e">
        <f t="shared" si="38"/>
        <v>#REF!</v>
      </c>
      <c r="AI256" s="1" t="e">
        <f t="shared" si="39"/>
        <v>#REF!</v>
      </c>
      <c r="AJ256" s="1" t="e">
        <f t="shared" si="40"/>
        <v>#REF!</v>
      </c>
      <c r="AK256" s="1" t="e">
        <f t="shared" si="41"/>
        <v>#REF!</v>
      </c>
      <c r="AL256" s="1" t="s">
        <v>54</v>
      </c>
      <c r="AM256" s="1" t="s">
        <v>151</v>
      </c>
      <c r="AN256" s="11" t="e">
        <f t="shared" si="42"/>
        <v>#REF!</v>
      </c>
      <c r="AO256" s="1" t="str">
        <f>Table110[[#This Row],[Manufacturer''s Category]]</f>
        <v>Community</v>
      </c>
      <c r="AQ256" s="1" t="e">
        <f t="shared" si="43"/>
        <v>#REF!</v>
      </c>
    </row>
    <row r="257" spans="1:43" ht="42" customHeight="1" x14ac:dyDescent="0.3">
      <c r="A257" s="1" t="e">
        <f t="shared" si="33"/>
        <v>#REF!</v>
      </c>
      <c r="B257" s="5" t="e">
        <f t="shared" si="34"/>
        <v>#REF!</v>
      </c>
      <c r="C257" s="33" t="s">
        <v>4129</v>
      </c>
      <c r="D257" s="1" t="s">
        <v>1295</v>
      </c>
      <c r="E257" s="1" t="s">
        <v>53</v>
      </c>
      <c r="F257" s="31">
        <v>408</v>
      </c>
      <c r="G257" s="1" t="s">
        <v>1294</v>
      </c>
      <c r="M257" s="1" t="s">
        <v>73</v>
      </c>
      <c r="N257" s="1" t="s">
        <v>1</v>
      </c>
      <c r="O257" s="23">
        <v>11.3398</v>
      </c>
      <c r="P257" s="1" t="e">
        <f t="shared" si="35"/>
        <v>#REF!</v>
      </c>
      <c r="R257" s="7" t="str">
        <f>Table110[[#This Row],[Short Description]]</f>
        <v>IVY1152W</v>
      </c>
      <c r="S257" s="1" t="s">
        <v>1296</v>
      </c>
      <c r="T257" s="1" t="s">
        <v>515</v>
      </c>
      <c r="U257" s="1" t="s">
        <v>3</v>
      </c>
      <c r="V257" s="1" t="e">
        <f t="shared" si="36"/>
        <v>#REF!</v>
      </c>
      <c r="W257" s="1" t="e">
        <f t="shared" si="37"/>
        <v>#REF!</v>
      </c>
      <c r="X257" s="1" t="s">
        <v>524</v>
      </c>
      <c r="AC257" s="6"/>
      <c r="AH257" s="1" t="e">
        <f t="shared" si="38"/>
        <v>#REF!</v>
      </c>
      <c r="AI257" s="1" t="e">
        <f t="shared" si="39"/>
        <v>#REF!</v>
      </c>
      <c r="AJ257" s="1" t="e">
        <f t="shared" si="40"/>
        <v>#REF!</v>
      </c>
      <c r="AK257" s="1" t="e">
        <f t="shared" si="41"/>
        <v>#REF!</v>
      </c>
      <c r="AL257" s="1" t="s">
        <v>54</v>
      </c>
      <c r="AM257" s="1" t="s">
        <v>151</v>
      </c>
      <c r="AN257" s="11" t="e">
        <f t="shared" si="42"/>
        <v>#REF!</v>
      </c>
      <c r="AO257" s="1" t="str">
        <f>Table110[[#This Row],[Manufacturer''s Category]]</f>
        <v>Community</v>
      </c>
      <c r="AQ257" s="1" t="e">
        <f t="shared" si="43"/>
        <v>#REF!</v>
      </c>
    </row>
    <row r="258" spans="1:43" ht="42" customHeight="1" x14ac:dyDescent="0.3">
      <c r="A258" s="1" t="e">
        <f t="shared" ref="A258:A321" si="44">Company</f>
        <v>#REF!</v>
      </c>
      <c r="B258" s="5" t="e">
        <f t="shared" ref="B258:B321" si="45">Effectivity_Date</f>
        <v>#REF!</v>
      </c>
      <c r="C258" s="33" t="s">
        <v>4130</v>
      </c>
      <c r="D258" s="1" t="s">
        <v>1298</v>
      </c>
      <c r="E258" s="1" t="s">
        <v>53</v>
      </c>
      <c r="F258" s="31">
        <v>464</v>
      </c>
      <c r="G258" s="1" t="s">
        <v>1297</v>
      </c>
      <c r="M258" s="1" t="s">
        <v>73</v>
      </c>
      <c r="N258" s="1" t="s">
        <v>1</v>
      </c>
      <c r="O258" s="23">
        <v>15.875719999999999</v>
      </c>
      <c r="P258" s="1" t="e">
        <f t="shared" ref="P258:P313" si="46">WeightUOM</f>
        <v>#REF!</v>
      </c>
      <c r="R258" s="7" t="str">
        <f>Table110[[#This Row],[Short Description]]</f>
        <v>IVY1153B</v>
      </c>
      <c r="S258" s="1" t="s">
        <v>1299</v>
      </c>
      <c r="T258" s="1" t="s">
        <v>515</v>
      </c>
      <c r="U258" s="1" t="s">
        <v>3</v>
      </c>
      <c r="V258" s="1" t="e">
        <f t="shared" ref="V258:V313" si="47">NotForSale</f>
        <v>#REF!</v>
      </c>
      <c r="W258" s="1" t="e">
        <f t="shared" ref="W258:W313" si="48">ItemStatus</f>
        <v>#REF!</v>
      </c>
      <c r="X258" s="1" t="s">
        <v>524</v>
      </c>
      <c r="AC258" s="6"/>
      <c r="AH258" s="1" t="e">
        <f t="shared" ref="AH258:AH313" si="49">FOB</f>
        <v>#REF!</v>
      </c>
      <c r="AI258" s="1" t="e">
        <f t="shared" ref="AI258:AI313" si="50">Freight</f>
        <v>#REF!</v>
      </c>
      <c r="AJ258" s="1" t="e">
        <f t="shared" ref="AJ258:AJ313" si="51">DropShip</f>
        <v>#REF!</v>
      </c>
      <c r="AK258" s="1" t="e">
        <f t="shared" ref="AK258:AK313" si="52">EnergyStar</f>
        <v>#REF!</v>
      </c>
      <c r="AL258" s="1" t="s">
        <v>54</v>
      </c>
      <c r="AM258" s="1" t="s">
        <v>151</v>
      </c>
      <c r="AN258" s="11" t="e">
        <f t="shared" ref="AN258:AN321" si="53">URL</f>
        <v>#REF!</v>
      </c>
      <c r="AO258" s="1" t="str">
        <f>Table110[[#This Row],[Manufacturer''s Category]]</f>
        <v>Community</v>
      </c>
      <c r="AQ258" s="1" t="e">
        <f t="shared" ref="AQ258:AQ313" si="54">InfoComm_Number</f>
        <v>#REF!</v>
      </c>
    </row>
    <row r="259" spans="1:43" ht="42" customHeight="1" x14ac:dyDescent="0.3">
      <c r="A259" s="1" t="e">
        <f t="shared" si="44"/>
        <v>#REF!</v>
      </c>
      <c r="B259" s="5" t="e">
        <f t="shared" si="45"/>
        <v>#REF!</v>
      </c>
      <c r="C259" s="33" t="s">
        <v>4131</v>
      </c>
      <c r="D259" s="1" t="s">
        <v>1301</v>
      </c>
      <c r="E259" s="1" t="s">
        <v>53</v>
      </c>
      <c r="F259" s="31">
        <v>464</v>
      </c>
      <c r="G259" s="1" t="s">
        <v>1300</v>
      </c>
      <c r="M259" s="1" t="s">
        <v>73</v>
      </c>
      <c r="N259" s="1" t="s">
        <v>1</v>
      </c>
      <c r="O259" s="23">
        <v>15.875719999999999</v>
      </c>
      <c r="P259" s="1" t="e">
        <f t="shared" si="46"/>
        <v>#REF!</v>
      </c>
      <c r="R259" s="7" t="str">
        <f>Table110[[#This Row],[Short Description]]</f>
        <v>IVY1153W</v>
      </c>
      <c r="S259" s="1" t="s">
        <v>1302</v>
      </c>
      <c r="T259" s="1" t="s">
        <v>515</v>
      </c>
      <c r="U259" s="1" t="s">
        <v>3</v>
      </c>
      <c r="V259" s="1" t="e">
        <f t="shared" si="47"/>
        <v>#REF!</v>
      </c>
      <c r="W259" s="1" t="e">
        <f t="shared" si="48"/>
        <v>#REF!</v>
      </c>
      <c r="X259" s="1" t="s">
        <v>524</v>
      </c>
      <c r="AC259" s="6"/>
      <c r="AH259" s="1" t="e">
        <f t="shared" si="49"/>
        <v>#REF!</v>
      </c>
      <c r="AI259" s="1" t="e">
        <f t="shared" si="50"/>
        <v>#REF!</v>
      </c>
      <c r="AJ259" s="1" t="e">
        <f t="shared" si="51"/>
        <v>#REF!</v>
      </c>
      <c r="AK259" s="1" t="e">
        <f t="shared" si="52"/>
        <v>#REF!</v>
      </c>
      <c r="AL259" s="1" t="s">
        <v>54</v>
      </c>
      <c r="AM259" s="1" t="s">
        <v>151</v>
      </c>
      <c r="AN259" s="11" t="e">
        <f t="shared" si="53"/>
        <v>#REF!</v>
      </c>
      <c r="AO259" s="1" t="str">
        <f>Table110[[#This Row],[Manufacturer''s Category]]</f>
        <v>Community</v>
      </c>
      <c r="AQ259" s="1" t="e">
        <f t="shared" si="54"/>
        <v>#REF!</v>
      </c>
    </row>
    <row r="260" spans="1:43" ht="42" customHeight="1" x14ac:dyDescent="0.3">
      <c r="A260" s="1" t="e">
        <f t="shared" si="44"/>
        <v>#REF!</v>
      </c>
      <c r="B260" s="5" t="e">
        <f t="shared" si="45"/>
        <v>#REF!</v>
      </c>
      <c r="C260" s="33" t="s">
        <v>4132</v>
      </c>
      <c r="D260" s="1" t="s">
        <v>1304</v>
      </c>
      <c r="E260" s="1" t="s">
        <v>53</v>
      </c>
      <c r="F260" s="31">
        <v>194</v>
      </c>
      <c r="G260" s="1" t="s">
        <v>1303</v>
      </c>
      <c r="M260" s="1" t="s">
        <v>73</v>
      </c>
      <c r="N260" s="1" t="s">
        <v>1</v>
      </c>
      <c r="O260" s="23">
        <v>12.246983999999999</v>
      </c>
      <c r="P260" s="1" t="e">
        <f t="shared" si="46"/>
        <v>#REF!</v>
      </c>
      <c r="R260" s="7" t="str">
        <f>Table110[[#This Row],[Short Description]]</f>
        <v>IVY2082B</v>
      </c>
      <c r="S260" s="1" t="s">
        <v>1305</v>
      </c>
      <c r="T260" s="1" t="s">
        <v>515</v>
      </c>
      <c r="U260" s="1" t="s">
        <v>3</v>
      </c>
      <c r="V260" s="1" t="e">
        <f t="shared" si="47"/>
        <v>#REF!</v>
      </c>
      <c r="W260" s="1" t="e">
        <f t="shared" si="48"/>
        <v>#REF!</v>
      </c>
      <c r="X260" s="1" t="s">
        <v>524</v>
      </c>
      <c r="AC260" s="6"/>
      <c r="AH260" s="1" t="e">
        <f t="shared" si="49"/>
        <v>#REF!</v>
      </c>
      <c r="AI260" s="1" t="e">
        <f t="shared" si="50"/>
        <v>#REF!</v>
      </c>
      <c r="AJ260" s="1" t="e">
        <f t="shared" si="51"/>
        <v>#REF!</v>
      </c>
      <c r="AK260" s="1" t="e">
        <f t="shared" si="52"/>
        <v>#REF!</v>
      </c>
      <c r="AL260" s="1" t="s">
        <v>54</v>
      </c>
      <c r="AM260" s="1" t="s">
        <v>151</v>
      </c>
      <c r="AN260" s="11" t="e">
        <f t="shared" si="53"/>
        <v>#REF!</v>
      </c>
      <c r="AO260" s="1" t="str">
        <f>Table110[[#This Row],[Manufacturer''s Category]]</f>
        <v>Community</v>
      </c>
      <c r="AQ260" s="1" t="e">
        <f t="shared" si="54"/>
        <v>#REF!</v>
      </c>
    </row>
    <row r="261" spans="1:43" ht="42" customHeight="1" x14ac:dyDescent="0.3">
      <c r="A261" s="1" t="e">
        <f t="shared" si="44"/>
        <v>#REF!</v>
      </c>
      <c r="B261" s="5" t="e">
        <f t="shared" si="45"/>
        <v>#REF!</v>
      </c>
      <c r="C261" s="33" t="s">
        <v>4133</v>
      </c>
      <c r="D261" s="1" t="s">
        <v>1307</v>
      </c>
      <c r="E261" s="1" t="s">
        <v>53</v>
      </c>
      <c r="F261" s="31">
        <v>194</v>
      </c>
      <c r="G261" s="1" t="s">
        <v>1306</v>
      </c>
      <c r="M261" s="1" t="s">
        <v>73</v>
      </c>
      <c r="N261" s="1" t="s">
        <v>1</v>
      </c>
      <c r="O261" s="23">
        <v>12.246983999999999</v>
      </c>
      <c r="P261" s="1" t="e">
        <f t="shared" si="46"/>
        <v>#REF!</v>
      </c>
      <c r="R261" s="7" t="str">
        <f>Table110[[#This Row],[Short Description]]</f>
        <v>IVY2082W</v>
      </c>
      <c r="S261" s="1" t="s">
        <v>1308</v>
      </c>
      <c r="T261" s="1" t="s">
        <v>515</v>
      </c>
      <c r="U261" s="1" t="s">
        <v>3</v>
      </c>
      <c r="V261" s="1" t="e">
        <f t="shared" si="47"/>
        <v>#REF!</v>
      </c>
      <c r="W261" s="1" t="e">
        <f t="shared" si="48"/>
        <v>#REF!</v>
      </c>
      <c r="X261" s="1" t="s">
        <v>524</v>
      </c>
      <c r="AC261" s="6"/>
      <c r="AH261" s="1" t="e">
        <f t="shared" si="49"/>
        <v>#REF!</v>
      </c>
      <c r="AI261" s="1" t="e">
        <f t="shared" si="50"/>
        <v>#REF!</v>
      </c>
      <c r="AJ261" s="1" t="e">
        <f t="shared" si="51"/>
        <v>#REF!</v>
      </c>
      <c r="AK261" s="1" t="e">
        <f t="shared" si="52"/>
        <v>#REF!</v>
      </c>
      <c r="AL261" s="1" t="s">
        <v>54</v>
      </c>
      <c r="AM261" s="1" t="s">
        <v>151</v>
      </c>
      <c r="AN261" s="11" t="e">
        <f t="shared" si="53"/>
        <v>#REF!</v>
      </c>
      <c r="AO261" s="1" t="str">
        <f>Table110[[#This Row],[Manufacturer''s Category]]</f>
        <v>Community</v>
      </c>
      <c r="AQ261" s="1" t="e">
        <f t="shared" si="54"/>
        <v>#REF!</v>
      </c>
    </row>
    <row r="262" spans="1:43" ht="42" customHeight="1" x14ac:dyDescent="0.3">
      <c r="A262" s="1" t="e">
        <f t="shared" si="44"/>
        <v>#REF!</v>
      </c>
      <c r="B262" s="5" t="e">
        <f t="shared" si="45"/>
        <v>#REF!</v>
      </c>
      <c r="C262" s="2" t="s">
        <v>4148</v>
      </c>
      <c r="D262" s="1" t="s">
        <v>1310</v>
      </c>
      <c r="E262" s="1" t="s">
        <v>53</v>
      </c>
      <c r="F262" s="31">
        <v>4400</v>
      </c>
      <c r="G262" s="1" t="s">
        <v>1309</v>
      </c>
      <c r="M262" s="1" t="s">
        <v>73</v>
      </c>
      <c r="N262" s="1" t="s">
        <v>1</v>
      </c>
      <c r="O262" s="23"/>
      <c r="P262" s="1" t="e">
        <f t="shared" si="46"/>
        <v>#REF!</v>
      </c>
      <c r="R262" s="7" t="str">
        <f>Table110[[#This Row],[Short Description]]</f>
        <v>LVH-900AFB</v>
      </c>
      <c r="S262" s="1" t="s">
        <v>1311</v>
      </c>
      <c r="T262" s="1" t="s">
        <v>515</v>
      </c>
      <c r="U262" s="1" t="s">
        <v>3</v>
      </c>
      <c r="V262" s="1" t="e">
        <f t="shared" si="47"/>
        <v>#REF!</v>
      </c>
      <c r="W262" s="1" t="e">
        <f t="shared" si="48"/>
        <v>#REF!</v>
      </c>
      <c r="X262" s="1" t="s">
        <v>524</v>
      </c>
      <c r="AC262" s="6"/>
      <c r="AH262" s="1" t="e">
        <f t="shared" si="49"/>
        <v>#REF!</v>
      </c>
      <c r="AI262" s="1" t="e">
        <f t="shared" si="50"/>
        <v>#REF!</v>
      </c>
      <c r="AJ262" s="1" t="e">
        <f t="shared" si="51"/>
        <v>#REF!</v>
      </c>
      <c r="AK262" s="1" t="e">
        <f t="shared" si="52"/>
        <v>#REF!</v>
      </c>
      <c r="AL262" s="1" t="s">
        <v>54</v>
      </c>
      <c r="AM262" s="1" t="s">
        <v>151</v>
      </c>
      <c r="AN262" s="11" t="e">
        <f t="shared" si="53"/>
        <v>#REF!</v>
      </c>
      <c r="AO262" s="1" t="str">
        <f>Table110[[#This Row],[Manufacturer''s Category]]</f>
        <v>Community</v>
      </c>
      <c r="AQ262" s="1" t="e">
        <f t="shared" si="54"/>
        <v>#REF!</v>
      </c>
    </row>
    <row r="263" spans="1:43" ht="42" customHeight="1" x14ac:dyDescent="0.3">
      <c r="A263" s="1" t="e">
        <f t="shared" si="44"/>
        <v>#REF!</v>
      </c>
      <c r="B263" s="5" t="e">
        <f t="shared" si="45"/>
        <v>#REF!</v>
      </c>
      <c r="C263" s="2" t="s">
        <v>4149</v>
      </c>
      <c r="D263" s="1" t="s">
        <v>1313</v>
      </c>
      <c r="E263" s="1" t="s">
        <v>53</v>
      </c>
      <c r="F263" s="31">
        <v>4400</v>
      </c>
      <c r="G263" s="1" t="s">
        <v>1312</v>
      </c>
      <c r="M263" s="1" t="s">
        <v>73</v>
      </c>
      <c r="N263" s="1" t="s">
        <v>1</v>
      </c>
      <c r="O263" s="23"/>
      <c r="P263" s="1" t="e">
        <f t="shared" si="46"/>
        <v>#REF!</v>
      </c>
      <c r="R263" s="7" t="str">
        <f>Table110[[#This Row],[Short Description]]</f>
        <v>LVH-900AFW</v>
      </c>
      <c r="S263" s="1" t="s">
        <v>1314</v>
      </c>
      <c r="T263" s="1" t="s">
        <v>515</v>
      </c>
      <c r="U263" s="1" t="s">
        <v>3</v>
      </c>
      <c r="V263" s="1" t="e">
        <f t="shared" si="47"/>
        <v>#REF!</v>
      </c>
      <c r="W263" s="1" t="e">
        <f t="shared" si="48"/>
        <v>#REF!</v>
      </c>
      <c r="X263" s="1" t="s">
        <v>524</v>
      </c>
      <c r="AC263" s="6"/>
      <c r="AH263" s="1" t="e">
        <f t="shared" si="49"/>
        <v>#REF!</v>
      </c>
      <c r="AI263" s="1" t="e">
        <f t="shared" si="50"/>
        <v>#REF!</v>
      </c>
      <c r="AJ263" s="1" t="e">
        <f t="shared" si="51"/>
        <v>#REF!</v>
      </c>
      <c r="AK263" s="1" t="e">
        <f t="shared" si="52"/>
        <v>#REF!</v>
      </c>
      <c r="AL263" s="1" t="s">
        <v>54</v>
      </c>
      <c r="AM263" s="1" t="s">
        <v>151</v>
      </c>
      <c r="AN263" s="11" t="e">
        <f t="shared" si="53"/>
        <v>#REF!</v>
      </c>
      <c r="AO263" s="1" t="str">
        <f>Table110[[#This Row],[Manufacturer''s Category]]</f>
        <v>Community</v>
      </c>
      <c r="AQ263" s="1" t="e">
        <f t="shared" si="54"/>
        <v>#REF!</v>
      </c>
    </row>
    <row r="264" spans="1:43" ht="42" customHeight="1" x14ac:dyDescent="0.3">
      <c r="A264" s="1" t="e">
        <f t="shared" si="44"/>
        <v>#REF!</v>
      </c>
      <c r="B264" s="5" t="e">
        <f t="shared" si="45"/>
        <v>#REF!</v>
      </c>
      <c r="C264" s="2" t="s">
        <v>4150</v>
      </c>
      <c r="D264" s="1" t="s">
        <v>1316</v>
      </c>
      <c r="E264" s="1" t="s">
        <v>53</v>
      </c>
      <c r="F264" s="31">
        <v>298</v>
      </c>
      <c r="G264" s="1" t="s">
        <v>1315</v>
      </c>
      <c r="M264" s="1" t="s">
        <v>73</v>
      </c>
      <c r="N264" s="1" t="s">
        <v>1</v>
      </c>
      <c r="O264" s="23"/>
      <c r="P264" s="1" t="e">
        <f t="shared" si="46"/>
        <v>#REF!</v>
      </c>
      <c r="R264" s="7" t="str">
        <f>Table110[[#This Row],[Short Description]]</f>
        <v>LVH-900ASPTP</v>
      </c>
      <c r="S264" s="1" t="s">
        <v>1317</v>
      </c>
      <c r="T264" s="1" t="s">
        <v>515</v>
      </c>
      <c r="U264" s="1" t="s">
        <v>3</v>
      </c>
      <c r="V264" s="1" t="e">
        <f t="shared" si="47"/>
        <v>#REF!</v>
      </c>
      <c r="W264" s="1" t="e">
        <f t="shared" si="48"/>
        <v>#REF!</v>
      </c>
      <c r="X264" s="1" t="s">
        <v>524</v>
      </c>
      <c r="AC264" s="6"/>
      <c r="AH264" s="1" t="e">
        <f t="shared" si="49"/>
        <v>#REF!</v>
      </c>
      <c r="AI264" s="1" t="e">
        <f t="shared" si="50"/>
        <v>#REF!</v>
      </c>
      <c r="AJ264" s="1" t="e">
        <f t="shared" si="51"/>
        <v>#REF!</v>
      </c>
      <c r="AK264" s="1" t="e">
        <f t="shared" si="52"/>
        <v>#REF!</v>
      </c>
      <c r="AL264" s="1" t="s">
        <v>54</v>
      </c>
      <c r="AM264" s="1" t="s">
        <v>151</v>
      </c>
      <c r="AN264" s="11" t="e">
        <f t="shared" si="53"/>
        <v>#REF!</v>
      </c>
      <c r="AO264" s="1" t="str">
        <f>Table110[[#This Row],[Manufacturer''s Category]]</f>
        <v>Community</v>
      </c>
      <c r="AQ264" s="1" t="e">
        <f t="shared" si="54"/>
        <v>#REF!</v>
      </c>
    </row>
    <row r="265" spans="1:43" ht="42" customHeight="1" x14ac:dyDescent="0.3">
      <c r="A265" s="1" t="e">
        <f t="shared" si="44"/>
        <v>#REF!</v>
      </c>
      <c r="B265" s="5" t="e">
        <f t="shared" si="45"/>
        <v>#REF!</v>
      </c>
      <c r="C265" s="2" t="s">
        <v>4151</v>
      </c>
      <c r="D265" s="1" t="s">
        <v>1319</v>
      </c>
      <c r="E265" s="1" t="s">
        <v>53</v>
      </c>
      <c r="F265" s="31">
        <v>2200</v>
      </c>
      <c r="G265" s="1" t="s">
        <v>1318</v>
      </c>
      <c r="M265" s="1" t="s">
        <v>73</v>
      </c>
      <c r="N265" s="1" t="s">
        <v>1</v>
      </c>
      <c r="O265" s="23"/>
      <c r="P265" s="1" t="e">
        <f t="shared" si="46"/>
        <v>#REF!</v>
      </c>
      <c r="R265" s="7" t="str">
        <f>Table110[[#This Row],[Short Description]]</f>
        <v>LVH-900PBB</v>
      </c>
      <c r="S265" s="1" t="s">
        <v>1320</v>
      </c>
      <c r="T265" s="1" t="s">
        <v>515</v>
      </c>
      <c r="U265" s="1" t="s">
        <v>3</v>
      </c>
      <c r="V265" s="1" t="e">
        <f t="shared" si="47"/>
        <v>#REF!</v>
      </c>
      <c r="W265" s="1" t="e">
        <f t="shared" si="48"/>
        <v>#REF!</v>
      </c>
      <c r="X265" s="1" t="s">
        <v>524</v>
      </c>
      <c r="AC265" s="6"/>
      <c r="AH265" s="1" t="e">
        <f t="shared" si="49"/>
        <v>#REF!</v>
      </c>
      <c r="AI265" s="1" t="e">
        <f t="shared" si="50"/>
        <v>#REF!</v>
      </c>
      <c r="AJ265" s="1" t="e">
        <f t="shared" si="51"/>
        <v>#REF!</v>
      </c>
      <c r="AK265" s="1" t="e">
        <f t="shared" si="52"/>
        <v>#REF!</v>
      </c>
      <c r="AL265" s="1" t="s">
        <v>54</v>
      </c>
      <c r="AM265" s="1" t="s">
        <v>151</v>
      </c>
      <c r="AN265" s="11" t="e">
        <f t="shared" si="53"/>
        <v>#REF!</v>
      </c>
      <c r="AO265" s="1" t="str">
        <f>Table110[[#This Row],[Manufacturer''s Category]]</f>
        <v>Community</v>
      </c>
      <c r="AQ265" s="1" t="e">
        <f t="shared" si="54"/>
        <v>#REF!</v>
      </c>
    </row>
    <row r="266" spans="1:43" ht="42" customHeight="1" x14ac:dyDescent="0.3">
      <c r="A266" s="1" t="e">
        <f t="shared" si="44"/>
        <v>#REF!</v>
      </c>
      <c r="B266" s="5" t="e">
        <f t="shared" si="45"/>
        <v>#REF!</v>
      </c>
      <c r="C266" s="2" t="s">
        <v>4152</v>
      </c>
      <c r="D266" s="1" t="s">
        <v>1322</v>
      </c>
      <c r="E266" s="1" t="s">
        <v>53</v>
      </c>
      <c r="F266" s="31">
        <v>2200</v>
      </c>
      <c r="G266" s="1" t="s">
        <v>1321</v>
      </c>
      <c r="M266" s="1" t="s">
        <v>73</v>
      </c>
      <c r="N266" s="1" t="s">
        <v>1</v>
      </c>
      <c r="O266" s="23"/>
      <c r="P266" s="1" t="e">
        <f t="shared" si="46"/>
        <v>#REF!</v>
      </c>
      <c r="R266" s="7" t="str">
        <f>Table110[[#This Row],[Short Description]]</f>
        <v>LVH-900PBW</v>
      </c>
      <c r="S266" s="1" t="s">
        <v>1323</v>
      </c>
      <c r="T266" s="1" t="s">
        <v>515</v>
      </c>
      <c r="U266" s="1" t="s">
        <v>3</v>
      </c>
      <c r="V266" s="1" t="e">
        <f t="shared" si="47"/>
        <v>#REF!</v>
      </c>
      <c r="W266" s="1" t="e">
        <f t="shared" si="48"/>
        <v>#REF!</v>
      </c>
      <c r="X266" s="1" t="s">
        <v>524</v>
      </c>
      <c r="AC266" s="6"/>
      <c r="AH266" s="1" t="e">
        <f t="shared" si="49"/>
        <v>#REF!</v>
      </c>
      <c r="AI266" s="1" t="e">
        <f t="shared" si="50"/>
        <v>#REF!</v>
      </c>
      <c r="AJ266" s="1" t="e">
        <f t="shared" si="51"/>
        <v>#REF!</v>
      </c>
      <c r="AK266" s="1" t="e">
        <f t="shared" si="52"/>
        <v>#REF!</v>
      </c>
      <c r="AL266" s="1" t="s">
        <v>54</v>
      </c>
      <c r="AM266" s="1" t="s">
        <v>151</v>
      </c>
      <c r="AN266" s="11" t="e">
        <f t="shared" si="53"/>
        <v>#REF!</v>
      </c>
      <c r="AO266" s="1" t="str">
        <f>Table110[[#This Row],[Manufacturer''s Category]]</f>
        <v>Community</v>
      </c>
      <c r="AQ266" s="1" t="e">
        <f t="shared" si="54"/>
        <v>#REF!</v>
      </c>
    </row>
    <row r="267" spans="1:43" ht="42" customHeight="1" x14ac:dyDescent="0.3">
      <c r="A267" s="1" t="e">
        <f t="shared" si="44"/>
        <v>#REF!</v>
      </c>
      <c r="B267" s="5" t="e">
        <f t="shared" si="45"/>
        <v>#REF!</v>
      </c>
      <c r="C267" s="2" t="s">
        <v>4153</v>
      </c>
      <c r="D267" s="1" t="s">
        <v>1325</v>
      </c>
      <c r="E267" s="1" t="s">
        <v>53</v>
      </c>
      <c r="F267" s="31">
        <v>1982</v>
      </c>
      <c r="G267" s="1" t="s">
        <v>1324</v>
      </c>
      <c r="M267" s="1" t="s">
        <v>73</v>
      </c>
      <c r="N267" s="1" t="s">
        <v>1</v>
      </c>
      <c r="O267" s="23"/>
      <c r="P267" s="1" t="e">
        <f t="shared" si="46"/>
        <v>#REF!</v>
      </c>
      <c r="R267" s="7" t="str">
        <f>Table110[[#This Row],[Short Description]]</f>
        <v>LVH-900SP1B</v>
      </c>
      <c r="S267" s="1" t="s">
        <v>1326</v>
      </c>
      <c r="T267" s="1" t="s">
        <v>515</v>
      </c>
      <c r="U267" s="1" t="s">
        <v>3</v>
      </c>
      <c r="V267" s="1" t="e">
        <f t="shared" si="47"/>
        <v>#REF!</v>
      </c>
      <c r="W267" s="1" t="e">
        <f t="shared" si="48"/>
        <v>#REF!</v>
      </c>
      <c r="X267" s="1" t="s">
        <v>524</v>
      </c>
      <c r="AC267" s="6"/>
      <c r="AH267" s="1" t="e">
        <f t="shared" si="49"/>
        <v>#REF!</v>
      </c>
      <c r="AI267" s="1" t="e">
        <f t="shared" si="50"/>
        <v>#REF!</v>
      </c>
      <c r="AJ267" s="1" t="e">
        <f t="shared" si="51"/>
        <v>#REF!</v>
      </c>
      <c r="AK267" s="1" t="e">
        <f t="shared" si="52"/>
        <v>#REF!</v>
      </c>
      <c r="AL267" s="1" t="s">
        <v>54</v>
      </c>
      <c r="AM267" s="1" t="s">
        <v>151</v>
      </c>
      <c r="AN267" s="11" t="e">
        <f t="shared" si="53"/>
        <v>#REF!</v>
      </c>
      <c r="AO267" s="1" t="str">
        <f>Table110[[#This Row],[Manufacturer''s Category]]</f>
        <v>Community</v>
      </c>
      <c r="AQ267" s="1" t="e">
        <f t="shared" si="54"/>
        <v>#REF!</v>
      </c>
    </row>
    <row r="268" spans="1:43" ht="42" customHeight="1" x14ac:dyDescent="0.3">
      <c r="A268" s="1" t="e">
        <f t="shared" si="44"/>
        <v>#REF!</v>
      </c>
      <c r="B268" s="5" t="e">
        <f t="shared" si="45"/>
        <v>#REF!</v>
      </c>
      <c r="C268" s="2" t="s">
        <v>4154</v>
      </c>
      <c r="D268" s="1" t="s">
        <v>1328</v>
      </c>
      <c r="E268" s="1" t="s">
        <v>53</v>
      </c>
      <c r="F268" s="31">
        <v>1982</v>
      </c>
      <c r="G268" s="1" t="s">
        <v>1327</v>
      </c>
      <c r="M268" s="1" t="s">
        <v>73</v>
      </c>
      <c r="N268" s="1" t="s">
        <v>1</v>
      </c>
      <c r="O268" s="23"/>
      <c r="P268" s="1" t="e">
        <f t="shared" si="46"/>
        <v>#REF!</v>
      </c>
      <c r="R268" s="7" t="str">
        <f>Table110[[#This Row],[Short Description]]</f>
        <v>LVH-900SP1G</v>
      </c>
      <c r="S268" s="1" t="s">
        <v>1329</v>
      </c>
      <c r="T268" s="1" t="s">
        <v>515</v>
      </c>
      <c r="U268" s="1" t="s">
        <v>3</v>
      </c>
      <c r="V268" s="1" t="e">
        <f t="shared" si="47"/>
        <v>#REF!</v>
      </c>
      <c r="W268" s="1" t="e">
        <f t="shared" si="48"/>
        <v>#REF!</v>
      </c>
      <c r="X268" s="1" t="s">
        <v>524</v>
      </c>
      <c r="AC268" s="6"/>
      <c r="AH268" s="1" t="e">
        <f t="shared" si="49"/>
        <v>#REF!</v>
      </c>
      <c r="AI268" s="1" t="e">
        <f t="shared" si="50"/>
        <v>#REF!</v>
      </c>
      <c r="AJ268" s="1" t="e">
        <f t="shared" si="51"/>
        <v>#REF!</v>
      </c>
      <c r="AK268" s="1" t="e">
        <f t="shared" si="52"/>
        <v>#REF!</v>
      </c>
      <c r="AL268" s="1" t="s">
        <v>54</v>
      </c>
      <c r="AM268" s="1" t="s">
        <v>151</v>
      </c>
      <c r="AN268" s="11" t="e">
        <f t="shared" si="53"/>
        <v>#REF!</v>
      </c>
      <c r="AO268" s="1" t="str">
        <f>Table110[[#This Row],[Manufacturer''s Category]]</f>
        <v>Community</v>
      </c>
      <c r="AQ268" s="1" t="e">
        <f t="shared" si="54"/>
        <v>#REF!</v>
      </c>
    </row>
    <row r="269" spans="1:43" ht="42" customHeight="1" x14ac:dyDescent="0.3">
      <c r="A269" s="1" t="e">
        <f t="shared" si="44"/>
        <v>#REF!</v>
      </c>
      <c r="B269" s="5" t="e">
        <f t="shared" si="45"/>
        <v>#REF!</v>
      </c>
      <c r="C269" s="2" t="s">
        <v>4155</v>
      </c>
      <c r="D269" s="1" t="s">
        <v>1331</v>
      </c>
      <c r="E269" s="1" t="s">
        <v>53</v>
      </c>
      <c r="F269" s="31">
        <v>1982</v>
      </c>
      <c r="G269" s="1" t="s">
        <v>1330</v>
      </c>
      <c r="M269" s="1" t="s">
        <v>73</v>
      </c>
      <c r="N269" s="1" t="s">
        <v>1</v>
      </c>
      <c r="O269" s="23"/>
      <c r="P269" s="1" t="e">
        <f t="shared" si="46"/>
        <v>#REF!</v>
      </c>
      <c r="R269" s="7" t="str">
        <f>Table110[[#This Row],[Short Description]]</f>
        <v>LVH-900SP1W</v>
      </c>
      <c r="S269" s="1" t="s">
        <v>1332</v>
      </c>
      <c r="T269" s="1" t="s">
        <v>515</v>
      </c>
      <c r="U269" s="1" t="s">
        <v>3</v>
      </c>
      <c r="V269" s="1" t="e">
        <f t="shared" si="47"/>
        <v>#REF!</v>
      </c>
      <c r="W269" s="1" t="e">
        <f t="shared" si="48"/>
        <v>#REF!</v>
      </c>
      <c r="X269" s="1" t="s">
        <v>524</v>
      </c>
      <c r="AC269" s="6"/>
      <c r="AH269" s="1" t="e">
        <f t="shared" si="49"/>
        <v>#REF!</v>
      </c>
      <c r="AI269" s="1" t="e">
        <f t="shared" si="50"/>
        <v>#REF!</v>
      </c>
      <c r="AJ269" s="1" t="e">
        <f t="shared" si="51"/>
        <v>#REF!</v>
      </c>
      <c r="AK269" s="1" t="e">
        <f t="shared" si="52"/>
        <v>#REF!</v>
      </c>
      <c r="AL269" s="1" t="s">
        <v>54</v>
      </c>
      <c r="AM269" s="1" t="s">
        <v>151</v>
      </c>
      <c r="AN269" s="11" t="e">
        <f t="shared" si="53"/>
        <v>#REF!</v>
      </c>
      <c r="AO269" s="1" t="str">
        <f>Table110[[#This Row],[Manufacturer''s Category]]</f>
        <v>Community</v>
      </c>
      <c r="AQ269" s="1" t="e">
        <f t="shared" si="54"/>
        <v>#REF!</v>
      </c>
    </row>
    <row r="270" spans="1:43" ht="42" customHeight="1" x14ac:dyDescent="0.3">
      <c r="A270" s="1" t="e">
        <f t="shared" si="44"/>
        <v>#REF!</v>
      </c>
      <c r="B270" s="5" t="e">
        <f t="shared" si="45"/>
        <v>#REF!</v>
      </c>
      <c r="C270" s="2" t="s">
        <v>4156</v>
      </c>
      <c r="D270" s="1" t="s">
        <v>1334</v>
      </c>
      <c r="E270" s="1" t="s">
        <v>53</v>
      </c>
      <c r="F270" s="31">
        <v>1486</v>
      </c>
      <c r="G270" s="1" t="s">
        <v>1333</v>
      </c>
      <c r="M270" s="1" t="s">
        <v>73</v>
      </c>
      <c r="N270" s="1" t="s">
        <v>1</v>
      </c>
      <c r="O270" s="23"/>
      <c r="P270" s="1" t="e">
        <f t="shared" si="46"/>
        <v>#REF!</v>
      </c>
      <c r="R270" s="7" t="str">
        <f>Table110[[#This Row],[Short Description]]</f>
        <v>LVH-900SP2B</v>
      </c>
      <c r="S270" s="1" t="s">
        <v>1335</v>
      </c>
      <c r="T270" s="1" t="s">
        <v>515</v>
      </c>
      <c r="U270" s="1" t="s">
        <v>3</v>
      </c>
      <c r="V270" s="1" t="e">
        <f t="shared" si="47"/>
        <v>#REF!</v>
      </c>
      <c r="W270" s="1" t="e">
        <f t="shared" si="48"/>
        <v>#REF!</v>
      </c>
      <c r="X270" s="1" t="s">
        <v>524</v>
      </c>
      <c r="AC270" s="6"/>
      <c r="AH270" s="1" t="e">
        <f t="shared" si="49"/>
        <v>#REF!</v>
      </c>
      <c r="AI270" s="1" t="e">
        <f t="shared" si="50"/>
        <v>#REF!</v>
      </c>
      <c r="AJ270" s="1" t="e">
        <f t="shared" si="51"/>
        <v>#REF!</v>
      </c>
      <c r="AK270" s="1" t="e">
        <f t="shared" si="52"/>
        <v>#REF!</v>
      </c>
      <c r="AL270" s="1" t="s">
        <v>54</v>
      </c>
      <c r="AM270" s="1" t="s">
        <v>151</v>
      </c>
      <c r="AN270" s="11" t="e">
        <f t="shared" si="53"/>
        <v>#REF!</v>
      </c>
      <c r="AO270" s="1" t="str">
        <f>Table110[[#This Row],[Manufacturer''s Category]]</f>
        <v>Community</v>
      </c>
      <c r="AQ270" s="1" t="e">
        <f t="shared" si="54"/>
        <v>#REF!</v>
      </c>
    </row>
    <row r="271" spans="1:43" ht="42" customHeight="1" x14ac:dyDescent="0.3">
      <c r="A271" s="1" t="e">
        <f t="shared" si="44"/>
        <v>#REF!</v>
      </c>
      <c r="B271" s="5" t="e">
        <f t="shared" si="45"/>
        <v>#REF!</v>
      </c>
      <c r="C271" s="2" t="s">
        <v>4157</v>
      </c>
      <c r="D271" s="1" t="s">
        <v>1337</v>
      </c>
      <c r="E271" s="1" t="s">
        <v>53</v>
      </c>
      <c r="F271" s="31">
        <v>1486</v>
      </c>
      <c r="G271" s="1" t="s">
        <v>1336</v>
      </c>
      <c r="M271" s="1" t="s">
        <v>73</v>
      </c>
      <c r="N271" s="1" t="s">
        <v>1</v>
      </c>
      <c r="O271" s="23"/>
      <c r="P271" s="1" t="e">
        <f t="shared" si="46"/>
        <v>#REF!</v>
      </c>
      <c r="R271" s="7" t="str">
        <f>Table110[[#This Row],[Short Description]]</f>
        <v>LVH-900SP2G</v>
      </c>
      <c r="S271" s="1" t="s">
        <v>1338</v>
      </c>
      <c r="T271" s="1" t="s">
        <v>515</v>
      </c>
      <c r="U271" s="1" t="s">
        <v>3</v>
      </c>
      <c r="V271" s="1" t="e">
        <f t="shared" si="47"/>
        <v>#REF!</v>
      </c>
      <c r="W271" s="1" t="e">
        <f t="shared" si="48"/>
        <v>#REF!</v>
      </c>
      <c r="X271" s="1" t="s">
        <v>524</v>
      </c>
      <c r="AC271" s="6"/>
      <c r="AH271" s="1" t="e">
        <f t="shared" si="49"/>
        <v>#REF!</v>
      </c>
      <c r="AI271" s="1" t="e">
        <f t="shared" si="50"/>
        <v>#REF!</v>
      </c>
      <c r="AJ271" s="1" t="e">
        <f t="shared" si="51"/>
        <v>#REF!</v>
      </c>
      <c r="AK271" s="1" t="e">
        <f t="shared" si="52"/>
        <v>#REF!</v>
      </c>
      <c r="AL271" s="1" t="s">
        <v>54</v>
      </c>
      <c r="AM271" s="1" t="s">
        <v>151</v>
      </c>
      <c r="AN271" s="11" t="e">
        <f t="shared" si="53"/>
        <v>#REF!</v>
      </c>
      <c r="AO271" s="1" t="str">
        <f>Table110[[#This Row],[Manufacturer''s Category]]</f>
        <v>Community</v>
      </c>
      <c r="AQ271" s="1" t="e">
        <f t="shared" si="54"/>
        <v>#REF!</v>
      </c>
    </row>
    <row r="272" spans="1:43" ht="42" customHeight="1" x14ac:dyDescent="0.3">
      <c r="A272" s="1" t="e">
        <f t="shared" si="44"/>
        <v>#REF!</v>
      </c>
      <c r="B272" s="5" t="e">
        <f t="shared" si="45"/>
        <v>#REF!</v>
      </c>
      <c r="C272" s="2" t="s">
        <v>4158</v>
      </c>
      <c r="D272" s="1" t="s">
        <v>1340</v>
      </c>
      <c r="E272" s="1" t="s">
        <v>53</v>
      </c>
      <c r="F272" s="31">
        <v>1486</v>
      </c>
      <c r="G272" s="1" t="s">
        <v>1339</v>
      </c>
      <c r="M272" s="1" t="s">
        <v>73</v>
      </c>
      <c r="N272" s="1" t="s">
        <v>1</v>
      </c>
      <c r="O272" s="23"/>
      <c r="P272" s="1" t="e">
        <f t="shared" si="46"/>
        <v>#REF!</v>
      </c>
      <c r="R272" s="7" t="str">
        <f>Table110[[#This Row],[Short Description]]</f>
        <v>LVH-900SP2W</v>
      </c>
      <c r="S272" s="1" t="s">
        <v>1341</v>
      </c>
      <c r="T272" s="1" t="s">
        <v>515</v>
      </c>
      <c r="U272" s="1" t="s">
        <v>3</v>
      </c>
      <c r="V272" s="1" t="e">
        <f t="shared" si="47"/>
        <v>#REF!</v>
      </c>
      <c r="W272" s="1" t="e">
        <f t="shared" si="48"/>
        <v>#REF!</v>
      </c>
      <c r="X272" s="1" t="s">
        <v>524</v>
      </c>
      <c r="AC272" s="6"/>
      <c r="AH272" s="1" t="e">
        <f t="shared" si="49"/>
        <v>#REF!</v>
      </c>
      <c r="AI272" s="1" t="e">
        <f t="shared" si="50"/>
        <v>#REF!</v>
      </c>
      <c r="AJ272" s="1" t="e">
        <f t="shared" si="51"/>
        <v>#REF!</v>
      </c>
      <c r="AK272" s="1" t="e">
        <f t="shared" si="52"/>
        <v>#REF!</v>
      </c>
      <c r="AL272" s="1" t="s">
        <v>54</v>
      </c>
      <c r="AM272" s="1" t="s">
        <v>151</v>
      </c>
      <c r="AN272" s="11" t="e">
        <f t="shared" si="53"/>
        <v>#REF!</v>
      </c>
      <c r="AO272" s="1" t="str">
        <f>Table110[[#This Row],[Manufacturer''s Category]]</f>
        <v>Community</v>
      </c>
      <c r="AQ272" s="1" t="e">
        <f t="shared" si="54"/>
        <v>#REF!</v>
      </c>
    </row>
    <row r="273" spans="1:43" ht="42" customHeight="1" x14ac:dyDescent="0.3">
      <c r="A273" s="1" t="e">
        <f t="shared" si="44"/>
        <v>#REF!</v>
      </c>
      <c r="B273" s="5" t="e">
        <f t="shared" si="45"/>
        <v>#REF!</v>
      </c>
      <c r="C273" s="2" t="s">
        <v>4159</v>
      </c>
      <c r="D273" s="1" t="s">
        <v>1343</v>
      </c>
      <c r="E273" s="1" t="s">
        <v>53</v>
      </c>
      <c r="F273" s="31">
        <v>1706</v>
      </c>
      <c r="G273" s="1" t="s">
        <v>1342</v>
      </c>
      <c r="M273" s="1" t="s">
        <v>73</v>
      </c>
      <c r="N273" s="1" t="s">
        <v>1</v>
      </c>
      <c r="O273" s="23"/>
      <c r="P273" s="1" t="e">
        <f t="shared" si="46"/>
        <v>#REF!</v>
      </c>
      <c r="R273" s="7" t="str">
        <f>Table110[[#This Row],[Short Description]]</f>
        <v>LVH-900UBB</v>
      </c>
      <c r="S273" s="1" t="s">
        <v>1344</v>
      </c>
      <c r="T273" s="1" t="s">
        <v>515</v>
      </c>
      <c r="U273" s="1" t="s">
        <v>3</v>
      </c>
      <c r="V273" s="1" t="e">
        <f t="shared" si="47"/>
        <v>#REF!</v>
      </c>
      <c r="W273" s="1" t="e">
        <f t="shared" si="48"/>
        <v>#REF!</v>
      </c>
      <c r="X273" s="1" t="s">
        <v>524</v>
      </c>
      <c r="AC273" s="6"/>
      <c r="AH273" s="1" t="e">
        <f t="shared" si="49"/>
        <v>#REF!</v>
      </c>
      <c r="AI273" s="1" t="e">
        <f t="shared" si="50"/>
        <v>#REF!</v>
      </c>
      <c r="AJ273" s="1" t="e">
        <f t="shared" si="51"/>
        <v>#REF!</v>
      </c>
      <c r="AK273" s="1" t="e">
        <f t="shared" si="52"/>
        <v>#REF!</v>
      </c>
      <c r="AL273" s="1" t="s">
        <v>54</v>
      </c>
      <c r="AM273" s="1" t="s">
        <v>151</v>
      </c>
      <c r="AN273" s="11" t="e">
        <f t="shared" si="53"/>
        <v>#REF!</v>
      </c>
      <c r="AO273" s="1" t="str">
        <f>Table110[[#This Row],[Manufacturer''s Category]]</f>
        <v>Community</v>
      </c>
      <c r="AQ273" s="1" t="e">
        <f t="shared" si="54"/>
        <v>#REF!</v>
      </c>
    </row>
    <row r="274" spans="1:43" ht="42" customHeight="1" x14ac:dyDescent="0.3">
      <c r="A274" s="1" t="e">
        <f t="shared" si="44"/>
        <v>#REF!</v>
      </c>
      <c r="B274" s="5" t="e">
        <f t="shared" si="45"/>
        <v>#REF!</v>
      </c>
      <c r="C274" s="2" t="s">
        <v>4160</v>
      </c>
      <c r="D274" s="1" t="s">
        <v>1346</v>
      </c>
      <c r="E274" s="1" t="s">
        <v>53</v>
      </c>
      <c r="F274" s="31">
        <v>1706</v>
      </c>
      <c r="G274" s="1" t="s">
        <v>1345</v>
      </c>
      <c r="M274" s="1" t="s">
        <v>73</v>
      </c>
      <c r="N274" s="1" t="s">
        <v>1</v>
      </c>
      <c r="O274" s="23"/>
      <c r="P274" s="1" t="e">
        <f t="shared" si="46"/>
        <v>#REF!</v>
      </c>
      <c r="R274" s="7" t="str">
        <f>Table110[[#This Row],[Short Description]]</f>
        <v>LVH-900UBW</v>
      </c>
      <c r="S274" s="1" t="s">
        <v>1347</v>
      </c>
      <c r="T274" s="1" t="s">
        <v>515</v>
      </c>
      <c r="U274" s="1" t="s">
        <v>3</v>
      </c>
      <c r="V274" s="1" t="e">
        <f t="shared" si="47"/>
        <v>#REF!</v>
      </c>
      <c r="W274" s="1" t="e">
        <f t="shared" si="48"/>
        <v>#REF!</v>
      </c>
      <c r="X274" s="1" t="s">
        <v>524</v>
      </c>
      <c r="AC274" s="6"/>
      <c r="AH274" s="1" t="e">
        <f t="shared" si="49"/>
        <v>#REF!</v>
      </c>
      <c r="AI274" s="1" t="e">
        <f t="shared" si="50"/>
        <v>#REF!</v>
      </c>
      <c r="AJ274" s="1" t="e">
        <f t="shared" si="51"/>
        <v>#REF!</v>
      </c>
      <c r="AK274" s="1" t="e">
        <f t="shared" si="52"/>
        <v>#REF!</v>
      </c>
      <c r="AL274" s="1" t="s">
        <v>54</v>
      </c>
      <c r="AM274" s="1" t="s">
        <v>151</v>
      </c>
      <c r="AN274" s="11" t="e">
        <f t="shared" si="53"/>
        <v>#REF!</v>
      </c>
      <c r="AO274" s="1" t="str">
        <f>Table110[[#This Row],[Manufacturer''s Category]]</f>
        <v>Community</v>
      </c>
      <c r="AQ274" s="1" t="e">
        <f t="shared" si="54"/>
        <v>#REF!</v>
      </c>
    </row>
    <row r="275" spans="1:43" ht="42" customHeight="1" x14ac:dyDescent="0.3">
      <c r="A275" s="1" t="e">
        <f t="shared" si="44"/>
        <v>#REF!</v>
      </c>
      <c r="B275" s="5" t="e">
        <f t="shared" si="45"/>
        <v>#REF!</v>
      </c>
      <c r="C275" s="2" t="s">
        <v>4161</v>
      </c>
      <c r="D275" s="1" t="s">
        <v>1349</v>
      </c>
      <c r="E275" s="1" t="s">
        <v>53</v>
      </c>
      <c r="F275" s="31">
        <v>11550</v>
      </c>
      <c r="G275" s="1" t="s">
        <v>1348</v>
      </c>
      <c r="M275" s="1" t="s">
        <v>73</v>
      </c>
      <c r="N275" s="1" t="s">
        <v>1</v>
      </c>
      <c r="O275" s="23"/>
      <c r="P275" s="1" t="e">
        <f t="shared" si="46"/>
        <v>#REF!</v>
      </c>
      <c r="R275" s="7" t="str">
        <f>Table110[[#This Row],[Short Description]]</f>
        <v>LVH-906/APB</v>
      </c>
      <c r="S275" s="1" t="s">
        <v>3471</v>
      </c>
      <c r="T275" s="1" t="s">
        <v>1350</v>
      </c>
      <c r="U275" s="1" t="s">
        <v>57</v>
      </c>
      <c r="V275" s="1" t="e">
        <f t="shared" si="47"/>
        <v>#REF!</v>
      </c>
      <c r="W275" s="1" t="e">
        <f t="shared" si="48"/>
        <v>#REF!</v>
      </c>
      <c r="X275" s="1" t="s">
        <v>524</v>
      </c>
      <c r="AC275" s="6"/>
      <c r="AH275" s="1" t="e">
        <f t="shared" si="49"/>
        <v>#REF!</v>
      </c>
      <c r="AI275" s="1" t="e">
        <f t="shared" si="50"/>
        <v>#REF!</v>
      </c>
      <c r="AJ275" s="1" t="e">
        <f t="shared" si="51"/>
        <v>#REF!</v>
      </c>
      <c r="AK275" s="1" t="e">
        <f t="shared" si="52"/>
        <v>#REF!</v>
      </c>
      <c r="AL275" s="1" t="s">
        <v>54</v>
      </c>
      <c r="AM275" s="1" t="s">
        <v>151</v>
      </c>
      <c r="AN275" s="11" t="e">
        <f t="shared" si="53"/>
        <v>#REF!</v>
      </c>
      <c r="AO275" s="1" t="str">
        <f>Table110[[#This Row],[Manufacturer''s Category]]</f>
        <v>Community</v>
      </c>
      <c r="AQ275" s="1" t="e">
        <f t="shared" si="54"/>
        <v>#REF!</v>
      </c>
    </row>
    <row r="276" spans="1:43" ht="42" customHeight="1" x14ac:dyDescent="0.3">
      <c r="A276" s="1" t="e">
        <f t="shared" si="44"/>
        <v>#REF!</v>
      </c>
      <c r="B276" s="5" t="e">
        <f t="shared" si="45"/>
        <v>#REF!</v>
      </c>
      <c r="C276" s="2" t="s">
        <v>4162</v>
      </c>
      <c r="D276" s="1" t="s">
        <v>1352</v>
      </c>
      <c r="E276" s="1" t="s">
        <v>53</v>
      </c>
      <c r="F276" s="31">
        <v>11550</v>
      </c>
      <c r="G276" s="1" t="s">
        <v>1351</v>
      </c>
      <c r="M276" s="1" t="s">
        <v>73</v>
      </c>
      <c r="N276" s="1" t="s">
        <v>1</v>
      </c>
      <c r="O276" s="23"/>
      <c r="P276" s="1" t="e">
        <f t="shared" si="46"/>
        <v>#REF!</v>
      </c>
      <c r="R276" s="7" t="str">
        <f>Table110[[#This Row],[Short Description]]</f>
        <v>LVH-906/APW</v>
      </c>
      <c r="S276" s="1" t="s">
        <v>3472</v>
      </c>
      <c r="T276" s="1" t="s">
        <v>1350</v>
      </c>
      <c r="U276" s="1" t="s">
        <v>57</v>
      </c>
      <c r="V276" s="1" t="e">
        <f t="shared" si="47"/>
        <v>#REF!</v>
      </c>
      <c r="W276" s="1" t="e">
        <f t="shared" si="48"/>
        <v>#REF!</v>
      </c>
      <c r="X276" s="1" t="s">
        <v>524</v>
      </c>
      <c r="AC276" s="6"/>
      <c r="AH276" s="1" t="e">
        <f t="shared" si="49"/>
        <v>#REF!</v>
      </c>
      <c r="AI276" s="1" t="e">
        <f t="shared" si="50"/>
        <v>#REF!</v>
      </c>
      <c r="AJ276" s="1" t="e">
        <f t="shared" si="51"/>
        <v>#REF!</v>
      </c>
      <c r="AK276" s="1" t="e">
        <f t="shared" si="52"/>
        <v>#REF!</v>
      </c>
      <c r="AL276" s="1" t="s">
        <v>54</v>
      </c>
      <c r="AM276" s="1" t="s">
        <v>151</v>
      </c>
      <c r="AN276" s="11" t="e">
        <f t="shared" si="53"/>
        <v>#REF!</v>
      </c>
      <c r="AO276" s="1" t="str">
        <f>Table110[[#This Row],[Manufacturer''s Category]]</f>
        <v>Community</v>
      </c>
      <c r="AQ276" s="1" t="e">
        <f t="shared" si="54"/>
        <v>#REF!</v>
      </c>
    </row>
    <row r="277" spans="1:43" ht="42" customHeight="1" x14ac:dyDescent="0.3">
      <c r="A277" s="1" t="e">
        <f t="shared" si="44"/>
        <v>#REF!</v>
      </c>
      <c r="B277" s="5" t="e">
        <f t="shared" si="45"/>
        <v>#REF!</v>
      </c>
      <c r="C277" s="2" t="s">
        <v>4163</v>
      </c>
      <c r="D277" s="1" t="s">
        <v>1354</v>
      </c>
      <c r="E277" s="1" t="s">
        <v>53</v>
      </c>
      <c r="F277" s="31">
        <v>11550</v>
      </c>
      <c r="G277" s="1" t="s">
        <v>1353</v>
      </c>
      <c r="M277" s="1" t="s">
        <v>73</v>
      </c>
      <c r="N277" s="1" t="s">
        <v>1</v>
      </c>
      <c r="O277" s="23"/>
      <c r="P277" s="1" t="e">
        <f t="shared" si="46"/>
        <v>#REF!</v>
      </c>
      <c r="R277" s="7" t="str">
        <f>Table110[[#This Row],[Short Description]]</f>
        <v>LVH-906/ASB</v>
      </c>
      <c r="S277" s="1" t="s">
        <v>1355</v>
      </c>
      <c r="T277" s="1" t="s">
        <v>1350</v>
      </c>
      <c r="U277" s="1" t="s">
        <v>57</v>
      </c>
      <c r="V277" s="1" t="e">
        <f t="shared" si="47"/>
        <v>#REF!</v>
      </c>
      <c r="W277" s="1" t="e">
        <f t="shared" si="48"/>
        <v>#REF!</v>
      </c>
      <c r="X277" s="1" t="s">
        <v>524</v>
      </c>
      <c r="AC277" s="6"/>
      <c r="AH277" s="1" t="e">
        <f t="shared" si="49"/>
        <v>#REF!</v>
      </c>
      <c r="AI277" s="1" t="e">
        <f t="shared" si="50"/>
        <v>#REF!</v>
      </c>
      <c r="AJ277" s="1" t="e">
        <f t="shared" si="51"/>
        <v>#REF!</v>
      </c>
      <c r="AK277" s="1" t="e">
        <f t="shared" si="52"/>
        <v>#REF!</v>
      </c>
      <c r="AL277" s="1" t="s">
        <v>54</v>
      </c>
      <c r="AM277" s="1" t="s">
        <v>151</v>
      </c>
      <c r="AN277" s="11" t="e">
        <f t="shared" si="53"/>
        <v>#REF!</v>
      </c>
      <c r="AO277" s="1" t="str">
        <f>Table110[[#This Row],[Manufacturer''s Category]]</f>
        <v>Community</v>
      </c>
      <c r="AQ277" s="1" t="e">
        <f t="shared" si="54"/>
        <v>#REF!</v>
      </c>
    </row>
    <row r="278" spans="1:43" ht="42" customHeight="1" x14ac:dyDescent="0.3">
      <c r="A278" s="1" t="e">
        <f t="shared" si="44"/>
        <v>#REF!</v>
      </c>
      <c r="B278" s="5" t="e">
        <f t="shared" si="45"/>
        <v>#REF!</v>
      </c>
      <c r="C278" s="2" t="s">
        <v>4164</v>
      </c>
      <c r="D278" s="1" t="s">
        <v>1357</v>
      </c>
      <c r="E278" s="1" t="s">
        <v>53</v>
      </c>
      <c r="F278" s="31">
        <v>11550</v>
      </c>
      <c r="G278" s="1" t="s">
        <v>1356</v>
      </c>
      <c r="M278" s="1" t="s">
        <v>73</v>
      </c>
      <c r="N278" s="1" t="s">
        <v>1</v>
      </c>
      <c r="O278" s="23"/>
      <c r="P278" s="1" t="e">
        <f t="shared" si="46"/>
        <v>#REF!</v>
      </c>
      <c r="R278" s="7" t="str">
        <f>Table110[[#This Row],[Short Description]]</f>
        <v>LVH-906/ASW</v>
      </c>
      <c r="S278" s="1" t="s">
        <v>1358</v>
      </c>
      <c r="T278" s="1" t="s">
        <v>1350</v>
      </c>
      <c r="U278" s="1" t="s">
        <v>57</v>
      </c>
      <c r="V278" s="1" t="e">
        <f t="shared" si="47"/>
        <v>#REF!</v>
      </c>
      <c r="W278" s="1" t="e">
        <f t="shared" si="48"/>
        <v>#REF!</v>
      </c>
      <c r="X278" s="1" t="s">
        <v>524</v>
      </c>
      <c r="AC278" s="6"/>
      <c r="AH278" s="1" t="e">
        <f t="shared" si="49"/>
        <v>#REF!</v>
      </c>
      <c r="AI278" s="1" t="e">
        <f t="shared" si="50"/>
        <v>#REF!</v>
      </c>
      <c r="AJ278" s="1" t="e">
        <f t="shared" si="51"/>
        <v>#REF!</v>
      </c>
      <c r="AK278" s="1" t="e">
        <f t="shared" si="52"/>
        <v>#REF!</v>
      </c>
      <c r="AL278" s="1" t="s">
        <v>54</v>
      </c>
      <c r="AM278" s="1" t="s">
        <v>151</v>
      </c>
      <c r="AN278" s="11" t="e">
        <f t="shared" si="53"/>
        <v>#REF!</v>
      </c>
      <c r="AO278" s="1" t="str">
        <f>Table110[[#This Row],[Manufacturer''s Category]]</f>
        <v>Community</v>
      </c>
      <c r="AQ278" s="1" t="e">
        <f t="shared" si="54"/>
        <v>#REF!</v>
      </c>
    </row>
    <row r="279" spans="1:43" ht="42" customHeight="1" x14ac:dyDescent="0.3">
      <c r="A279" s="1" t="e">
        <f t="shared" si="44"/>
        <v>#REF!</v>
      </c>
      <c r="B279" s="5" t="e">
        <f t="shared" si="45"/>
        <v>#REF!</v>
      </c>
      <c r="C279" s="2" t="s">
        <v>4165</v>
      </c>
      <c r="D279" s="1" t="s">
        <v>1360</v>
      </c>
      <c r="E279" s="1" t="s">
        <v>53</v>
      </c>
      <c r="F279" s="31">
        <v>12180</v>
      </c>
      <c r="G279" s="1" t="s">
        <v>1359</v>
      </c>
      <c r="M279" s="1" t="s">
        <v>73</v>
      </c>
      <c r="N279" s="1" t="s">
        <v>1</v>
      </c>
      <c r="O279" s="23"/>
      <c r="P279" s="1" t="e">
        <f t="shared" si="46"/>
        <v>#REF!</v>
      </c>
      <c r="R279" s="7" t="str">
        <f>Table110[[#This Row],[Short Description]]</f>
        <v>LVH-906C/AP</v>
      </c>
      <c r="S279" s="1" t="s">
        <v>3473</v>
      </c>
      <c r="T279" s="1" t="s">
        <v>1350</v>
      </c>
      <c r="U279" s="1" t="s">
        <v>57</v>
      </c>
      <c r="V279" s="1" t="e">
        <f t="shared" si="47"/>
        <v>#REF!</v>
      </c>
      <c r="W279" s="1" t="e">
        <f t="shared" si="48"/>
        <v>#REF!</v>
      </c>
      <c r="X279" s="1" t="s">
        <v>524</v>
      </c>
      <c r="AC279" s="6"/>
      <c r="AH279" s="1" t="e">
        <f t="shared" si="49"/>
        <v>#REF!</v>
      </c>
      <c r="AI279" s="1" t="e">
        <f t="shared" si="50"/>
        <v>#REF!</v>
      </c>
      <c r="AJ279" s="1" t="e">
        <f t="shared" si="51"/>
        <v>#REF!</v>
      </c>
      <c r="AK279" s="1" t="e">
        <f t="shared" si="52"/>
        <v>#REF!</v>
      </c>
      <c r="AL279" s="1" t="s">
        <v>54</v>
      </c>
      <c r="AM279" s="1" t="s">
        <v>151</v>
      </c>
      <c r="AN279" s="11" t="e">
        <f t="shared" si="53"/>
        <v>#REF!</v>
      </c>
      <c r="AO279" s="1" t="str">
        <f>Table110[[#This Row],[Manufacturer''s Category]]</f>
        <v>Community</v>
      </c>
      <c r="AQ279" s="1" t="e">
        <f t="shared" si="54"/>
        <v>#REF!</v>
      </c>
    </row>
    <row r="280" spans="1:43" ht="42" customHeight="1" x14ac:dyDescent="0.3">
      <c r="A280" s="1" t="e">
        <f t="shared" si="44"/>
        <v>#REF!</v>
      </c>
      <c r="B280" s="5" t="e">
        <f t="shared" si="45"/>
        <v>#REF!</v>
      </c>
      <c r="C280" s="2" t="s">
        <v>4166</v>
      </c>
      <c r="D280" s="1" t="s">
        <v>1362</v>
      </c>
      <c r="E280" s="1" t="s">
        <v>53</v>
      </c>
      <c r="F280" s="31">
        <v>12180</v>
      </c>
      <c r="G280" s="1" t="s">
        <v>1361</v>
      </c>
      <c r="M280" s="1" t="s">
        <v>73</v>
      </c>
      <c r="N280" s="1" t="s">
        <v>1</v>
      </c>
      <c r="O280" s="23"/>
      <c r="P280" s="1" t="e">
        <f t="shared" si="46"/>
        <v>#REF!</v>
      </c>
      <c r="R280" s="7" t="str">
        <f>Table110[[#This Row],[Short Description]]</f>
        <v>LVH-906C/AS</v>
      </c>
      <c r="S280" s="1" t="s">
        <v>1363</v>
      </c>
      <c r="T280" s="1" t="s">
        <v>1350</v>
      </c>
      <c r="U280" s="1" t="s">
        <v>57</v>
      </c>
      <c r="V280" s="1" t="e">
        <f t="shared" si="47"/>
        <v>#REF!</v>
      </c>
      <c r="W280" s="1" t="e">
        <f t="shared" si="48"/>
        <v>#REF!</v>
      </c>
      <c r="X280" s="1" t="s">
        <v>524</v>
      </c>
      <c r="AC280" s="6"/>
      <c r="AH280" s="1" t="e">
        <f t="shared" si="49"/>
        <v>#REF!</v>
      </c>
      <c r="AI280" s="1" t="e">
        <f t="shared" si="50"/>
        <v>#REF!</v>
      </c>
      <c r="AJ280" s="1" t="e">
        <f t="shared" si="51"/>
        <v>#REF!</v>
      </c>
      <c r="AK280" s="1" t="e">
        <f t="shared" si="52"/>
        <v>#REF!</v>
      </c>
      <c r="AL280" s="1" t="s">
        <v>54</v>
      </c>
      <c r="AM280" s="1" t="s">
        <v>151</v>
      </c>
      <c r="AN280" s="11" t="e">
        <f t="shared" si="53"/>
        <v>#REF!</v>
      </c>
      <c r="AO280" s="1" t="str">
        <f>Table110[[#This Row],[Manufacturer''s Category]]</f>
        <v>Community</v>
      </c>
      <c r="AQ280" s="1" t="e">
        <f t="shared" si="54"/>
        <v>#REF!</v>
      </c>
    </row>
    <row r="281" spans="1:43" ht="42" customHeight="1" x14ac:dyDescent="0.3">
      <c r="A281" s="1" t="e">
        <f t="shared" si="44"/>
        <v>#REF!</v>
      </c>
      <c r="B281" s="5" t="e">
        <f t="shared" si="45"/>
        <v>#REF!</v>
      </c>
      <c r="C281" s="2" t="s">
        <v>4167</v>
      </c>
      <c r="D281" s="1" t="s">
        <v>1365</v>
      </c>
      <c r="E281" s="1" t="s">
        <v>53</v>
      </c>
      <c r="F281" s="31">
        <v>13860</v>
      </c>
      <c r="G281" s="1" t="s">
        <v>1364</v>
      </c>
      <c r="M281" s="1" t="s">
        <v>73</v>
      </c>
      <c r="N281" s="1" t="s">
        <v>1</v>
      </c>
      <c r="O281" s="23"/>
      <c r="P281" s="1" t="e">
        <f t="shared" si="46"/>
        <v>#REF!</v>
      </c>
      <c r="R281" s="7" t="str">
        <f>Table110[[#This Row],[Short Description]]</f>
        <v>LVH-906WR/APB</v>
      </c>
      <c r="S281" s="1" t="s">
        <v>3474</v>
      </c>
      <c r="T281" s="1" t="s">
        <v>1350</v>
      </c>
      <c r="U281" s="1" t="s">
        <v>57</v>
      </c>
      <c r="V281" s="1" t="e">
        <f t="shared" si="47"/>
        <v>#REF!</v>
      </c>
      <c r="W281" s="1" t="e">
        <f t="shared" si="48"/>
        <v>#REF!</v>
      </c>
      <c r="X281" s="1" t="s">
        <v>524</v>
      </c>
      <c r="AC281" s="6"/>
      <c r="AH281" s="1" t="e">
        <f t="shared" si="49"/>
        <v>#REF!</v>
      </c>
      <c r="AI281" s="1" t="e">
        <f t="shared" si="50"/>
        <v>#REF!</v>
      </c>
      <c r="AJ281" s="1" t="e">
        <f t="shared" si="51"/>
        <v>#REF!</v>
      </c>
      <c r="AK281" s="1" t="e">
        <f t="shared" si="52"/>
        <v>#REF!</v>
      </c>
      <c r="AL281" s="1" t="s">
        <v>54</v>
      </c>
      <c r="AM281" s="1" t="s">
        <v>151</v>
      </c>
      <c r="AN281" s="11" t="e">
        <f t="shared" si="53"/>
        <v>#REF!</v>
      </c>
      <c r="AO281" s="1" t="str">
        <f>Table110[[#This Row],[Manufacturer''s Category]]</f>
        <v>Community</v>
      </c>
      <c r="AQ281" s="1" t="e">
        <f t="shared" si="54"/>
        <v>#REF!</v>
      </c>
    </row>
    <row r="282" spans="1:43" ht="42" customHeight="1" x14ac:dyDescent="0.3">
      <c r="A282" s="1" t="e">
        <f t="shared" si="44"/>
        <v>#REF!</v>
      </c>
      <c r="B282" s="5" t="e">
        <f t="shared" si="45"/>
        <v>#REF!</v>
      </c>
      <c r="C282" s="2" t="s">
        <v>4168</v>
      </c>
      <c r="D282" s="1" t="s">
        <v>1367</v>
      </c>
      <c r="E282" s="1" t="s">
        <v>53</v>
      </c>
      <c r="F282" s="31">
        <v>13860</v>
      </c>
      <c r="G282" s="1" t="s">
        <v>1366</v>
      </c>
      <c r="M282" s="1" t="s">
        <v>73</v>
      </c>
      <c r="N282" s="1" t="s">
        <v>1</v>
      </c>
      <c r="O282" s="23"/>
      <c r="P282" s="1" t="e">
        <f t="shared" si="46"/>
        <v>#REF!</v>
      </c>
      <c r="R282" s="7" t="str">
        <f>Table110[[#This Row],[Short Description]]</f>
        <v>LVH-906WR/APG</v>
      </c>
      <c r="S282" s="1" t="s">
        <v>3475</v>
      </c>
      <c r="T282" s="1" t="s">
        <v>1350</v>
      </c>
      <c r="U282" s="1" t="s">
        <v>57</v>
      </c>
      <c r="V282" s="1" t="e">
        <f t="shared" si="47"/>
        <v>#REF!</v>
      </c>
      <c r="W282" s="1" t="e">
        <f t="shared" si="48"/>
        <v>#REF!</v>
      </c>
      <c r="X282" s="1" t="s">
        <v>524</v>
      </c>
      <c r="AC282" s="6"/>
      <c r="AH282" s="1" t="e">
        <f t="shared" si="49"/>
        <v>#REF!</v>
      </c>
      <c r="AI282" s="1" t="e">
        <f t="shared" si="50"/>
        <v>#REF!</v>
      </c>
      <c r="AJ282" s="1" t="e">
        <f t="shared" si="51"/>
        <v>#REF!</v>
      </c>
      <c r="AK282" s="1" t="e">
        <f t="shared" si="52"/>
        <v>#REF!</v>
      </c>
      <c r="AL282" s="1" t="s">
        <v>54</v>
      </c>
      <c r="AM282" s="1" t="s">
        <v>151</v>
      </c>
      <c r="AN282" s="11" t="e">
        <f t="shared" si="53"/>
        <v>#REF!</v>
      </c>
      <c r="AO282" s="1" t="str">
        <f>Table110[[#This Row],[Manufacturer''s Category]]</f>
        <v>Community</v>
      </c>
      <c r="AQ282" s="1" t="e">
        <f t="shared" si="54"/>
        <v>#REF!</v>
      </c>
    </row>
    <row r="283" spans="1:43" ht="42" customHeight="1" x14ac:dyDescent="0.3">
      <c r="A283" s="1" t="e">
        <f t="shared" si="44"/>
        <v>#REF!</v>
      </c>
      <c r="B283" s="5" t="e">
        <f t="shared" si="45"/>
        <v>#REF!</v>
      </c>
      <c r="C283" s="2" t="s">
        <v>4169</v>
      </c>
      <c r="D283" s="1" t="s">
        <v>1369</v>
      </c>
      <c r="E283" s="1" t="s">
        <v>53</v>
      </c>
      <c r="F283" s="31">
        <v>13860</v>
      </c>
      <c r="G283" s="1" t="s">
        <v>1368</v>
      </c>
      <c r="M283" s="1" t="s">
        <v>73</v>
      </c>
      <c r="N283" s="1" t="s">
        <v>1</v>
      </c>
      <c r="O283" s="23"/>
      <c r="P283" s="1" t="e">
        <f t="shared" si="46"/>
        <v>#REF!</v>
      </c>
      <c r="R283" s="7" t="str">
        <f>Table110[[#This Row],[Short Description]]</f>
        <v>LVH-906WR/APW</v>
      </c>
      <c r="S283" s="1" t="s">
        <v>3476</v>
      </c>
      <c r="T283" s="1" t="s">
        <v>1350</v>
      </c>
      <c r="U283" s="1" t="s">
        <v>57</v>
      </c>
      <c r="V283" s="1" t="e">
        <f t="shared" si="47"/>
        <v>#REF!</v>
      </c>
      <c r="W283" s="1" t="e">
        <f t="shared" si="48"/>
        <v>#REF!</v>
      </c>
      <c r="X283" s="1" t="s">
        <v>524</v>
      </c>
      <c r="AC283" s="6"/>
      <c r="AH283" s="1" t="e">
        <f t="shared" si="49"/>
        <v>#REF!</v>
      </c>
      <c r="AI283" s="1" t="e">
        <f t="shared" si="50"/>
        <v>#REF!</v>
      </c>
      <c r="AJ283" s="1" t="e">
        <f t="shared" si="51"/>
        <v>#REF!</v>
      </c>
      <c r="AK283" s="1" t="e">
        <f t="shared" si="52"/>
        <v>#REF!</v>
      </c>
      <c r="AL283" s="1" t="s">
        <v>54</v>
      </c>
      <c r="AM283" s="1" t="s">
        <v>151</v>
      </c>
      <c r="AN283" s="11" t="e">
        <f t="shared" si="53"/>
        <v>#REF!</v>
      </c>
      <c r="AO283" s="1" t="str">
        <f>Table110[[#This Row],[Manufacturer''s Category]]</f>
        <v>Community</v>
      </c>
      <c r="AQ283" s="1" t="e">
        <f t="shared" si="54"/>
        <v>#REF!</v>
      </c>
    </row>
    <row r="284" spans="1:43" ht="42" customHeight="1" x14ac:dyDescent="0.3">
      <c r="A284" s="1" t="e">
        <f t="shared" si="44"/>
        <v>#REF!</v>
      </c>
      <c r="B284" s="5" t="e">
        <f t="shared" si="45"/>
        <v>#REF!</v>
      </c>
      <c r="C284" s="2" t="s">
        <v>4170</v>
      </c>
      <c r="D284" s="1" t="s">
        <v>1371</v>
      </c>
      <c r="E284" s="1" t="s">
        <v>53</v>
      </c>
      <c r="F284" s="31">
        <v>13860</v>
      </c>
      <c r="G284" s="1" t="s">
        <v>1370</v>
      </c>
      <c r="M284" s="1" t="s">
        <v>73</v>
      </c>
      <c r="N284" s="1" t="s">
        <v>1</v>
      </c>
      <c r="O284" s="23"/>
      <c r="P284" s="1" t="e">
        <f t="shared" si="46"/>
        <v>#REF!</v>
      </c>
      <c r="R284" s="7" t="str">
        <f>Table110[[#This Row],[Short Description]]</f>
        <v>LVH-906WR/ASB</v>
      </c>
      <c r="S284" s="1" t="s">
        <v>1372</v>
      </c>
      <c r="T284" s="1" t="s">
        <v>1350</v>
      </c>
      <c r="U284" s="1" t="s">
        <v>57</v>
      </c>
      <c r="V284" s="1" t="e">
        <f t="shared" si="47"/>
        <v>#REF!</v>
      </c>
      <c r="W284" s="1" t="e">
        <f t="shared" si="48"/>
        <v>#REF!</v>
      </c>
      <c r="X284" s="1" t="s">
        <v>524</v>
      </c>
      <c r="AC284" s="6"/>
      <c r="AH284" s="1" t="e">
        <f t="shared" si="49"/>
        <v>#REF!</v>
      </c>
      <c r="AI284" s="1" t="e">
        <f t="shared" si="50"/>
        <v>#REF!</v>
      </c>
      <c r="AJ284" s="1" t="e">
        <f t="shared" si="51"/>
        <v>#REF!</v>
      </c>
      <c r="AK284" s="1" t="e">
        <f t="shared" si="52"/>
        <v>#REF!</v>
      </c>
      <c r="AL284" s="1" t="s">
        <v>54</v>
      </c>
      <c r="AM284" s="1" t="s">
        <v>151</v>
      </c>
      <c r="AN284" s="11" t="e">
        <f t="shared" si="53"/>
        <v>#REF!</v>
      </c>
      <c r="AO284" s="1" t="str">
        <f>Table110[[#This Row],[Manufacturer''s Category]]</f>
        <v>Community</v>
      </c>
      <c r="AQ284" s="1" t="e">
        <f t="shared" si="54"/>
        <v>#REF!</v>
      </c>
    </row>
    <row r="285" spans="1:43" ht="42" customHeight="1" x14ac:dyDescent="0.3">
      <c r="A285" s="1" t="e">
        <f t="shared" si="44"/>
        <v>#REF!</v>
      </c>
      <c r="B285" s="5" t="e">
        <f t="shared" si="45"/>
        <v>#REF!</v>
      </c>
      <c r="C285" s="2" t="s">
        <v>4171</v>
      </c>
      <c r="D285" s="1" t="s">
        <v>1374</v>
      </c>
      <c r="E285" s="1" t="s">
        <v>53</v>
      </c>
      <c r="F285" s="31">
        <v>13860</v>
      </c>
      <c r="G285" s="1" t="s">
        <v>1373</v>
      </c>
      <c r="M285" s="1" t="s">
        <v>73</v>
      </c>
      <c r="N285" s="1" t="s">
        <v>1</v>
      </c>
      <c r="O285" s="23"/>
      <c r="P285" s="1" t="e">
        <f t="shared" si="46"/>
        <v>#REF!</v>
      </c>
      <c r="R285" s="7" t="str">
        <f>Table110[[#This Row],[Short Description]]</f>
        <v>LVH-906WR/ASG</v>
      </c>
      <c r="S285" s="1" t="s">
        <v>1375</v>
      </c>
      <c r="T285" s="1" t="s">
        <v>1350</v>
      </c>
      <c r="U285" s="1" t="s">
        <v>57</v>
      </c>
      <c r="V285" s="1" t="e">
        <f t="shared" si="47"/>
        <v>#REF!</v>
      </c>
      <c r="W285" s="1" t="e">
        <f t="shared" si="48"/>
        <v>#REF!</v>
      </c>
      <c r="X285" s="1" t="s">
        <v>524</v>
      </c>
      <c r="AC285" s="6"/>
      <c r="AH285" s="1" t="e">
        <f t="shared" si="49"/>
        <v>#REF!</v>
      </c>
      <c r="AI285" s="1" t="e">
        <f t="shared" si="50"/>
        <v>#REF!</v>
      </c>
      <c r="AJ285" s="1" t="e">
        <f t="shared" si="51"/>
        <v>#REF!</v>
      </c>
      <c r="AK285" s="1" t="e">
        <f t="shared" si="52"/>
        <v>#REF!</v>
      </c>
      <c r="AL285" s="1" t="s">
        <v>54</v>
      </c>
      <c r="AM285" s="1" t="s">
        <v>151</v>
      </c>
      <c r="AN285" s="11" t="e">
        <f t="shared" si="53"/>
        <v>#REF!</v>
      </c>
      <c r="AO285" s="1" t="str">
        <f>Table110[[#This Row],[Manufacturer''s Category]]</f>
        <v>Community</v>
      </c>
      <c r="AQ285" s="1" t="e">
        <f t="shared" si="54"/>
        <v>#REF!</v>
      </c>
    </row>
    <row r="286" spans="1:43" ht="42" customHeight="1" x14ac:dyDescent="0.3">
      <c r="A286" s="1" t="e">
        <f t="shared" si="44"/>
        <v>#REF!</v>
      </c>
      <c r="B286" s="5" t="e">
        <f t="shared" si="45"/>
        <v>#REF!</v>
      </c>
      <c r="C286" s="2" t="s">
        <v>4172</v>
      </c>
      <c r="D286" s="1" t="s">
        <v>1377</v>
      </c>
      <c r="E286" s="1" t="s">
        <v>53</v>
      </c>
      <c r="F286" s="31">
        <v>13860</v>
      </c>
      <c r="G286" s="1" t="s">
        <v>1376</v>
      </c>
      <c r="M286" s="1" t="s">
        <v>73</v>
      </c>
      <c r="N286" s="1" t="s">
        <v>1</v>
      </c>
      <c r="O286" s="23"/>
      <c r="P286" s="1" t="e">
        <f t="shared" si="46"/>
        <v>#REF!</v>
      </c>
      <c r="R286" s="7" t="str">
        <f>Table110[[#This Row],[Short Description]]</f>
        <v>LVH-906WR/ASW</v>
      </c>
      <c r="S286" s="1" t="s">
        <v>1378</v>
      </c>
      <c r="T286" s="1" t="s">
        <v>1350</v>
      </c>
      <c r="U286" s="1" t="s">
        <v>57</v>
      </c>
      <c r="V286" s="1" t="e">
        <f t="shared" si="47"/>
        <v>#REF!</v>
      </c>
      <c r="W286" s="1" t="e">
        <f t="shared" si="48"/>
        <v>#REF!</v>
      </c>
      <c r="X286" s="1" t="s">
        <v>524</v>
      </c>
      <c r="AC286" s="6"/>
      <c r="AH286" s="1" t="e">
        <f t="shared" si="49"/>
        <v>#REF!</v>
      </c>
      <c r="AI286" s="1" t="e">
        <f t="shared" si="50"/>
        <v>#REF!</v>
      </c>
      <c r="AJ286" s="1" t="e">
        <f t="shared" si="51"/>
        <v>#REF!</v>
      </c>
      <c r="AK286" s="1" t="e">
        <f t="shared" si="52"/>
        <v>#REF!</v>
      </c>
      <c r="AL286" s="1" t="s">
        <v>54</v>
      </c>
      <c r="AM286" s="1" t="s">
        <v>151</v>
      </c>
      <c r="AN286" s="11" t="e">
        <f t="shared" si="53"/>
        <v>#REF!</v>
      </c>
      <c r="AO286" s="1" t="str">
        <f>Table110[[#This Row],[Manufacturer''s Category]]</f>
        <v>Community</v>
      </c>
      <c r="AQ286" s="1" t="e">
        <f t="shared" si="54"/>
        <v>#REF!</v>
      </c>
    </row>
    <row r="287" spans="1:43" ht="42" customHeight="1" x14ac:dyDescent="0.3">
      <c r="A287" s="1" t="e">
        <f t="shared" si="44"/>
        <v>#REF!</v>
      </c>
      <c r="B287" s="5" t="e">
        <f t="shared" si="45"/>
        <v>#REF!</v>
      </c>
      <c r="C287" s="2" t="s">
        <v>4173</v>
      </c>
      <c r="D287" s="1" t="s">
        <v>1380</v>
      </c>
      <c r="E287" s="1" t="s">
        <v>53</v>
      </c>
      <c r="F287" s="31">
        <v>14490</v>
      </c>
      <c r="G287" s="1" t="s">
        <v>1379</v>
      </c>
      <c r="M287" s="1" t="s">
        <v>73</v>
      </c>
      <c r="N287" s="1" t="s">
        <v>1</v>
      </c>
      <c r="O287" s="23"/>
      <c r="P287" s="1" t="e">
        <f t="shared" si="46"/>
        <v>#REF!</v>
      </c>
      <c r="R287" s="7" t="str">
        <f>Table110[[#This Row],[Short Description]]</f>
        <v>LVH-906WRC/AP</v>
      </c>
      <c r="S287" s="1" t="s">
        <v>3477</v>
      </c>
      <c r="T287" s="1" t="s">
        <v>1350</v>
      </c>
      <c r="U287" s="1" t="s">
        <v>57</v>
      </c>
      <c r="V287" s="1" t="e">
        <f t="shared" si="47"/>
        <v>#REF!</v>
      </c>
      <c r="W287" s="1" t="e">
        <f t="shared" si="48"/>
        <v>#REF!</v>
      </c>
      <c r="X287" s="1" t="s">
        <v>524</v>
      </c>
      <c r="AC287" s="6"/>
      <c r="AH287" s="1" t="e">
        <f t="shared" si="49"/>
        <v>#REF!</v>
      </c>
      <c r="AI287" s="1" t="e">
        <f t="shared" si="50"/>
        <v>#REF!</v>
      </c>
      <c r="AJ287" s="1" t="e">
        <f t="shared" si="51"/>
        <v>#REF!</v>
      </c>
      <c r="AK287" s="1" t="e">
        <f t="shared" si="52"/>
        <v>#REF!</v>
      </c>
      <c r="AL287" s="1" t="s">
        <v>54</v>
      </c>
      <c r="AM287" s="1" t="s">
        <v>151</v>
      </c>
      <c r="AN287" s="11" t="e">
        <f t="shared" si="53"/>
        <v>#REF!</v>
      </c>
      <c r="AO287" s="1" t="str">
        <f>Table110[[#This Row],[Manufacturer''s Category]]</f>
        <v>Community</v>
      </c>
      <c r="AQ287" s="1" t="e">
        <f t="shared" si="54"/>
        <v>#REF!</v>
      </c>
    </row>
    <row r="288" spans="1:43" ht="42" customHeight="1" x14ac:dyDescent="0.3">
      <c r="A288" s="1" t="e">
        <f t="shared" si="44"/>
        <v>#REF!</v>
      </c>
      <c r="B288" s="5" t="e">
        <f t="shared" si="45"/>
        <v>#REF!</v>
      </c>
      <c r="C288" s="2" t="s">
        <v>4174</v>
      </c>
      <c r="D288" s="1" t="s">
        <v>1382</v>
      </c>
      <c r="E288" s="1" t="s">
        <v>53</v>
      </c>
      <c r="F288" s="31">
        <v>14490</v>
      </c>
      <c r="G288" s="1" t="s">
        <v>1381</v>
      </c>
      <c r="M288" s="1" t="s">
        <v>73</v>
      </c>
      <c r="N288" s="1" t="s">
        <v>1</v>
      </c>
      <c r="O288" s="23"/>
      <c r="P288" s="1" t="e">
        <f t="shared" si="46"/>
        <v>#REF!</v>
      </c>
      <c r="R288" s="7" t="str">
        <f>Table110[[#This Row],[Short Description]]</f>
        <v>LVH-906WRC/AS</v>
      </c>
      <c r="S288" s="1" t="s">
        <v>1383</v>
      </c>
      <c r="T288" s="1" t="s">
        <v>1350</v>
      </c>
      <c r="U288" s="1" t="s">
        <v>57</v>
      </c>
      <c r="V288" s="1" t="e">
        <f t="shared" si="47"/>
        <v>#REF!</v>
      </c>
      <c r="W288" s="1" t="e">
        <f t="shared" si="48"/>
        <v>#REF!</v>
      </c>
      <c r="X288" s="1" t="s">
        <v>524</v>
      </c>
      <c r="AC288" s="6"/>
      <c r="AH288" s="1" t="e">
        <f t="shared" si="49"/>
        <v>#REF!</v>
      </c>
      <c r="AI288" s="1" t="e">
        <f t="shared" si="50"/>
        <v>#REF!</v>
      </c>
      <c r="AJ288" s="1" t="e">
        <f t="shared" si="51"/>
        <v>#REF!</v>
      </c>
      <c r="AK288" s="1" t="e">
        <f t="shared" si="52"/>
        <v>#REF!</v>
      </c>
      <c r="AL288" s="1" t="s">
        <v>54</v>
      </c>
      <c r="AM288" s="1" t="s">
        <v>151</v>
      </c>
      <c r="AN288" s="11" t="e">
        <f t="shared" si="53"/>
        <v>#REF!</v>
      </c>
      <c r="AO288" s="1" t="str">
        <f>Table110[[#This Row],[Manufacturer''s Category]]</f>
        <v>Community</v>
      </c>
      <c r="AQ288" s="1" t="e">
        <f t="shared" si="54"/>
        <v>#REF!</v>
      </c>
    </row>
    <row r="289" spans="1:43" ht="42" customHeight="1" x14ac:dyDescent="0.3">
      <c r="A289" s="1" t="e">
        <f t="shared" si="44"/>
        <v>#REF!</v>
      </c>
      <c r="B289" s="5" t="e">
        <f t="shared" si="45"/>
        <v>#REF!</v>
      </c>
      <c r="C289" s="2" t="s">
        <v>4175</v>
      </c>
      <c r="D289" s="1" t="s">
        <v>1385</v>
      </c>
      <c r="E289" s="1" t="s">
        <v>53</v>
      </c>
      <c r="F289" s="31">
        <v>11550</v>
      </c>
      <c r="G289" s="1" t="s">
        <v>1384</v>
      </c>
      <c r="M289" s="1" t="s">
        <v>73</v>
      </c>
      <c r="N289" s="1" t="s">
        <v>1</v>
      </c>
      <c r="O289" s="23"/>
      <c r="P289" s="1" t="e">
        <f t="shared" si="46"/>
        <v>#REF!</v>
      </c>
      <c r="R289" s="7" t="str">
        <f>Table110[[#This Row],[Short Description]]</f>
        <v>LVH-909/APB</v>
      </c>
      <c r="S289" s="1" t="s">
        <v>3478</v>
      </c>
      <c r="T289" s="1" t="s">
        <v>1350</v>
      </c>
      <c r="U289" s="1" t="s">
        <v>57</v>
      </c>
      <c r="V289" s="1" t="e">
        <f t="shared" si="47"/>
        <v>#REF!</v>
      </c>
      <c r="W289" s="1" t="e">
        <f t="shared" si="48"/>
        <v>#REF!</v>
      </c>
      <c r="X289" s="1" t="s">
        <v>524</v>
      </c>
      <c r="AC289" s="6"/>
      <c r="AH289" s="1" t="e">
        <f t="shared" si="49"/>
        <v>#REF!</v>
      </c>
      <c r="AI289" s="1" t="e">
        <f t="shared" si="50"/>
        <v>#REF!</v>
      </c>
      <c r="AJ289" s="1" t="e">
        <f t="shared" si="51"/>
        <v>#REF!</v>
      </c>
      <c r="AK289" s="1" t="e">
        <f t="shared" si="52"/>
        <v>#REF!</v>
      </c>
      <c r="AL289" s="1" t="s">
        <v>54</v>
      </c>
      <c r="AM289" s="1" t="s">
        <v>151</v>
      </c>
      <c r="AN289" s="11" t="e">
        <f t="shared" si="53"/>
        <v>#REF!</v>
      </c>
      <c r="AO289" s="1" t="str">
        <f>Table110[[#This Row],[Manufacturer''s Category]]</f>
        <v>Community</v>
      </c>
      <c r="AQ289" s="1" t="e">
        <f t="shared" si="54"/>
        <v>#REF!</v>
      </c>
    </row>
    <row r="290" spans="1:43" ht="42" customHeight="1" x14ac:dyDescent="0.3">
      <c r="A290" s="1" t="e">
        <f t="shared" si="44"/>
        <v>#REF!</v>
      </c>
      <c r="B290" s="5" t="e">
        <f t="shared" si="45"/>
        <v>#REF!</v>
      </c>
      <c r="C290" s="2" t="s">
        <v>4176</v>
      </c>
      <c r="D290" s="1" t="s">
        <v>1387</v>
      </c>
      <c r="E290" s="1" t="s">
        <v>53</v>
      </c>
      <c r="F290" s="31">
        <v>11550</v>
      </c>
      <c r="G290" s="1" t="s">
        <v>1386</v>
      </c>
      <c r="M290" s="1" t="s">
        <v>73</v>
      </c>
      <c r="N290" s="1" t="s">
        <v>1</v>
      </c>
      <c r="O290" s="23"/>
      <c r="P290" s="1" t="e">
        <f t="shared" si="46"/>
        <v>#REF!</v>
      </c>
      <c r="R290" s="7" t="str">
        <f>Table110[[#This Row],[Short Description]]</f>
        <v>LVH-909/APW</v>
      </c>
      <c r="S290" s="1" t="s">
        <v>3479</v>
      </c>
      <c r="T290" s="1" t="s">
        <v>1350</v>
      </c>
      <c r="U290" s="1" t="s">
        <v>57</v>
      </c>
      <c r="V290" s="1" t="e">
        <f t="shared" si="47"/>
        <v>#REF!</v>
      </c>
      <c r="W290" s="1" t="e">
        <f t="shared" si="48"/>
        <v>#REF!</v>
      </c>
      <c r="X290" s="1" t="s">
        <v>524</v>
      </c>
      <c r="AC290" s="6"/>
      <c r="AH290" s="1" t="e">
        <f t="shared" si="49"/>
        <v>#REF!</v>
      </c>
      <c r="AI290" s="1" t="e">
        <f t="shared" si="50"/>
        <v>#REF!</v>
      </c>
      <c r="AJ290" s="1" t="e">
        <f t="shared" si="51"/>
        <v>#REF!</v>
      </c>
      <c r="AK290" s="1" t="e">
        <f t="shared" si="52"/>
        <v>#REF!</v>
      </c>
      <c r="AL290" s="1" t="s">
        <v>54</v>
      </c>
      <c r="AM290" s="1" t="s">
        <v>151</v>
      </c>
      <c r="AN290" s="11" t="e">
        <f t="shared" si="53"/>
        <v>#REF!</v>
      </c>
      <c r="AO290" s="1" t="str">
        <f>Table110[[#This Row],[Manufacturer''s Category]]</f>
        <v>Community</v>
      </c>
      <c r="AQ290" s="1" t="e">
        <f t="shared" si="54"/>
        <v>#REF!</v>
      </c>
    </row>
    <row r="291" spans="1:43" ht="42" customHeight="1" x14ac:dyDescent="0.3">
      <c r="A291" s="1" t="e">
        <f t="shared" si="44"/>
        <v>#REF!</v>
      </c>
      <c r="B291" s="5" t="e">
        <f t="shared" si="45"/>
        <v>#REF!</v>
      </c>
      <c r="C291" s="2" t="s">
        <v>4177</v>
      </c>
      <c r="D291" s="1" t="s">
        <v>1389</v>
      </c>
      <c r="E291" s="1" t="s">
        <v>53</v>
      </c>
      <c r="F291" s="31">
        <v>11550</v>
      </c>
      <c r="G291" s="1" t="s">
        <v>1388</v>
      </c>
      <c r="M291" s="1" t="s">
        <v>73</v>
      </c>
      <c r="N291" s="1" t="s">
        <v>1</v>
      </c>
      <c r="O291" s="23"/>
      <c r="P291" s="1" t="e">
        <f t="shared" si="46"/>
        <v>#REF!</v>
      </c>
      <c r="R291" s="7" t="str">
        <f>Table110[[#This Row],[Short Description]]</f>
        <v>LVH-909/ASB</v>
      </c>
      <c r="S291" s="1" t="s">
        <v>1390</v>
      </c>
      <c r="T291" s="1" t="s">
        <v>1350</v>
      </c>
      <c r="U291" s="1" t="s">
        <v>57</v>
      </c>
      <c r="V291" s="1" t="e">
        <f t="shared" si="47"/>
        <v>#REF!</v>
      </c>
      <c r="W291" s="1" t="e">
        <f t="shared" si="48"/>
        <v>#REF!</v>
      </c>
      <c r="X291" s="1" t="s">
        <v>524</v>
      </c>
      <c r="AC291" s="6"/>
      <c r="AH291" s="1" t="e">
        <f t="shared" si="49"/>
        <v>#REF!</v>
      </c>
      <c r="AI291" s="1" t="e">
        <f t="shared" si="50"/>
        <v>#REF!</v>
      </c>
      <c r="AJ291" s="1" t="e">
        <f t="shared" si="51"/>
        <v>#REF!</v>
      </c>
      <c r="AK291" s="1" t="e">
        <f t="shared" si="52"/>
        <v>#REF!</v>
      </c>
      <c r="AL291" s="1" t="s">
        <v>54</v>
      </c>
      <c r="AM291" s="1" t="s">
        <v>151</v>
      </c>
      <c r="AN291" s="11" t="e">
        <f t="shared" si="53"/>
        <v>#REF!</v>
      </c>
      <c r="AO291" s="1" t="str">
        <f>Table110[[#This Row],[Manufacturer''s Category]]</f>
        <v>Community</v>
      </c>
      <c r="AQ291" s="1" t="e">
        <f t="shared" si="54"/>
        <v>#REF!</v>
      </c>
    </row>
    <row r="292" spans="1:43" ht="42" customHeight="1" x14ac:dyDescent="0.3">
      <c r="A292" s="1" t="e">
        <f t="shared" si="44"/>
        <v>#REF!</v>
      </c>
      <c r="B292" s="5" t="e">
        <f t="shared" si="45"/>
        <v>#REF!</v>
      </c>
      <c r="C292" s="2" t="s">
        <v>4178</v>
      </c>
      <c r="D292" s="1" t="s">
        <v>1392</v>
      </c>
      <c r="E292" s="1" t="s">
        <v>53</v>
      </c>
      <c r="F292" s="31">
        <v>11550</v>
      </c>
      <c r="G292" s="1" t="s">
        <v>1391</v>
      </c>
      <c r="M292" s="1" t="s">
        <v>73</v>
      </c>
      <c r="N292" s="1" t="s">
        <v>1</v>
      </c>
      <c r="O292" s="23"/>
      <c r="P292" s="1" t="e">
        <f t="shared" si="46"/>
        <v>#REF!</v>
      </c>
      <c r="R292" s="7" t="str">
        <f>Table110[[#This Row],[Short Description]]</f>
        <v>LVH-909/ASW</v>
      </c>
      <c r="S292" s="1" t="s">
        <v>1393</v>
      </c>
      <c r="T292" s="1" t="s">
        <v>1350</v>
      </c>
      <c r="U292" s="1" t="s">
        <v>57</v>
      </c>
      <c r="V292" s="1" t="e">
        <f t="shared" si="47"/>
        <v>#REF!</v>
      </c>
      <c r="W292" s="1" t="e">
        <f t="shared" si="48"/>
        <v>#REF!</v>
      </c>
      <c r="X292" s="1" t="s">
        <v>524</v>
      </c>
      <c r="AC292" s="6"/>
      <c r="AH292" s="1" t="e">
        <f t="shared" si="49"/>
        <v>#REF!</v>
      </c>
      <c r="AI292" s="1" t="e">
        <f t="shared" si="50"/>
        <v>#REF!</v>
      </c>
      <c r="AJ292" s="1" t="e">
        <f t="shared" si="51"/>
        <v>#REF!</v>
      </c>
      <c r="AK292" s="1" t="e">
        <f t="shared" si="52"/>
        <v>#REF!</v>
      </c>
      <c r="AL292" s="1" t="s">
        <v>54</v>
      </c>
      <c r="AM292" s="1" t="s">
        <v>151</v>
      </c>
      <c r="AN292" s="11" t="e">
        <f t="shared" si="53"/>
        <v>#REF!</v>
      </c>
      <c r="AO292" s="1" t="str">
        <f>Table110[[#This Row],[Manufacturer''s Category]]</f>
        <v>Community</v>
      </c>
      <c r="AQ292" s="1" t="e">
        <f t="shared" si="54"/>
        <v>#REF!</v>
      </c>
    </row>
    <row r="293" spans="1:43" ht="42" customHeight="1" x14ac:dyDescent="0.3">
      <c r="A293" s="1" t="e">
        <f t="shared" si="44"/>
        <v>#REF!</v>
      </c>
      <c r="B293" s="5" t="e">
        <f t="shared" si="45"/>
        <v>#REF!</v>
      </c>
      <c r="C293" s="2" t="s">
        <v>4179</v>
      </c>
      <c r="D293" s="1" t="s">
        <v>1395</v>
      </c>
      <c r="E293" s="1" t="s">
        <v>53</v>
      </c>
      <c r="F293" s="31">
        <v>12180</v>
      </c>
      <c r="G293" s="1" t="s">
        <v>1394</v>
      </c>
      <c r="M293" s="1" t="s">
        <v>73</v>
      </c>
      <c r="N293" s="1" t="s">
        <v>1</v>
      </c>
      <c r="O293" s="23"/>
      <c r="P293" s="1" t="e">
        <f t="shared" si="46"/>
        <v>#REF!</v>
      </c>
      <c r="R293" s="7" t="str">
        <f>Table110[[#This Row],[Short Description]]</f>
        <v>LVH-909C/AP</v>
      </c>
      <c r="S293" s="1" t="s">
        <v>3480</v>
      </c>
      <c r="T293" s="1" t="s">
        <v>1350</v>
      </c>
      <c r="U293" s="1" t="s">
        <v>57</v>
      </c>
      <c r="V293" s="1" t="e">
        <f t="shared" si="47"/>
        <v>#REF!</v>
      </c>
      <c r="W293" s="1" t="e">
        <f t="shared" si="48"/>
        <v>#REF!</v>
      </c>
      <c r="X293" s="1" t="s">
        <v>524</v>
      </c>
      <c r="AC293" s="6"/>
      <c r="AH293" s="1" t="e">
        <f t="shared" si="49"/>
        <v>#REF!</v>
      </c>
      <c r="AI293" s="1" t="e">
        <f t="shared" si="50"/>
        <v>#REF!</v>
      </c>
      <c r="AJ293" s="1" t="e">
        <f t="shared" si="51"/>
        <v>#REF!</v>
      </c>
      <c r="AK293" s="1" t="e">
        <f t="shared" si="52"/>
        <v>#REF!</v>
      </c>
      <c r="AL293" s="1" t="s">
        <v>54</v>
      </c>
      <c r="AM293" s="1" t="s">
        <v>151</v>
      </c>
      <c r="AN293" s="11" t="e">
        <f t="shared" si="53"/>
        <v>#REF!</v>
      </c>
      <c r="AO293" s="1" t="str">
        <f>Table110[[#This Row],[Manufacturer''s Category]]</f>
        <v>Community</v>
      </c>
      <c r="AQ293" s="1" t="e">
        <f t="shared" si="54"/>
        <v>#REF!</v>
      </c>
    </row>
    <row r="294" spans="1:43" ht="42" customHeight="1" x14ac:dyDescent="0.3">
      <c r="A294" s="1" t="e">
        <f t="shared" si="44"/>
        <v>#REF!</v>
      </c>
      <c r="B294" s="5" t="e">
        <f t="shared" si="45"/>
        <v>#REF!</v>
      </c>
      <c r="C294" s="2" t="s">
        <v>4180</v>
      </c>
      <c r="D294" s="1" t="s">
        <v>1397</v>
      </c>
      <c r="E294" s="1" t="s">
        <v>53</v>
      </c>
      <c r="F294" s="31">
        <v>12180</v>
      </c>
      <c r="G294" s="1" t="s">
        <v>1396</v>
      </c>
      <c r="M294" s="1" t="s">
        <v>73</v>
      </c>
      <c r="N294" s="1" t="s">
        <v>1</v>
      </c>
      <c r="O294" s="23"/>
      <c r="P294" s="1" t="e">
        <f t="shared" si="46"/>
        <v>#REF!</v>
      </c>
      <c r="R294" s="7" t="str">
        <f>Table110[[#This Row],[Short Description]]</f>
        <v>LVH-909C/AS</v>
      </c>
      <c r="S294" s="1" t="s">
        <v>1398</v>
      </c>
      <c r="T294" s="1" t="s">
        <v>1350</v>
      </c>
      <c r="U294" s="1" t="s">
        <v>57</v>
      </c>
      <c r="V294" s="1" t="e">
        <f t="shared" si="47"/>
        <v>#REF!</v>
      </c>
      <c r="W294" s="1" t="e">
        <f t="shared" si="48"/>
        <v>#REF!</v>
      </c>
      <c r="X294" s="1" t="s">
        <v>524</v>
      </c>
      <c r="AC294" s="6"/>
      <c r="AH294" s="1" t="e">
        <f t="shared" si="49"/>
        <v>#REF!</v>
      </c>
      <c r="AI294" s="1" t="e">
        <f t="shared" si="50"/>
        <v>#REF!</v>
      </c>
      <c r="AJ294" s="1" t="e">
        <f t="shared" si="51"/>
        <v>#REF!</v>
      </c>
      <c r="AK294" s="1" t="e">
        <f t="shared" si="52"/>
        <v>#REF!</v>
      </c>
      <c r="AL294" s="1" t="s">
        <v>54</v>
      </c>
      <c r="AM294" s="1" t="s">
        <v>151</v>
      </c>
      <c r="AN294" s="11" t="e">
        <f t="shared" si="53"/>
        <v>#REF!</v>
      </c>
      <c r="AO294" s="1" t="str">
        <f>Table110[[#This Row],[Manufacturer''s Category]]</f>
        <v>Community</v>
      </c>
      <c r="AQ294" s="1" t="e">
        <f t="shared" si="54"/>
        <v>#REF!</v>
      </c>
    </row>
    <row r="295" spans="1:43" ht="42" customHeight="1" x14ac:dyDescent="0.3">
      <c r="A295" s="1" t="e">
        <f t="shared" si="44"/>
        <v>#REF!</v>
      </c>
      <c r="B295" s="5" t="e">
        <f t="shared" si="45"/>
        <v>#REF!</v>
      </c>
      <c r="C295" s="2" t="s">
        <v>4181</v>
      </c>
      <c r="D295" s="1" t="s">
        <v>1400</v>
      </c>
      <c r="E295" s="1" t="s">
        <v>53</v>
      </c>
      <c r="F295" s="31">
        <v>13860</v>
      </c>
      <c r="G295" s="1" t="s">
        <v>1399</v>
      </c>
      <c r="M295" s="1" t="s">
        <v>73</v>
      </c>
      <c r="N295" s="1" t="s">
        <v>1</v>
      </c>
      <c r="O295" s="23"/>
      <c r="P295" s="1" t="e">
        <f t="shared" si="46"/>
        <v>#REF!</v>
      </c>
      <c r="R295" s="7" t="str">
        <f>Table110[[#This Row],[Short Description]]</f>
        <v>LVH-909WR/APB</v>
      </c>
      <c r="S295" s="1" t="s">
        <v>3481</v>
      </c>
      <c r="T295" s="1" t="s">
        <v>1350</v>
      </c>
      <c r="U295" s="1" t="s">
        <v>57</v>
      </c>
      <c r="V295" s="1" t="e">
        <f t="shared" si="47"/>
        <v>#REF!</v>
      </c>
      <c r="W295" s="1" t="e">
        <f t="shared" si="48"/>
        <v>#REF!</v>
      </c>
      <c r="X295" s="1" t="s">
        <v>524</v>
      </c>
      <c r="AC295" s="6"/>
      <c r="AH295" s="1" t="e">
        <f t="shared" si="49"/>
        <v>#REF!</v>
      </c>
      <c r="AI295" s="1" t="e">
        <f t="shared" si="50"/>
        <v>#REF!</v>
      </c>
      <c r="AJ295" s="1" t="e">
        <f t="shared" si="51"/>
        <v>#REF!</v>
      </c>
      <c r="AK295" s="1" t="e">
        <f t="shared" si="52"/>
        <v>#REF!</v>
      </c>
      <c r="AL295" s="1" t="s">
        <v>54</v>
      </c>
      <c r="AM295" s="1" t="s">
        <v>151</v>
      </c>
      <c r="AN295" s="11" t="e">
        <f t="shared" si="53"/>
        <v>#REF!</v>
      </c>
      <c r="AO295" s="1" t="str">
        <f>Table110[[#This Row],[Manufacturer''s Category]]</f>
        <v>Community</v>
      </c>
      <c r="AQ295" s="1" t="e">
        <f t="shared" si="54"/>
        <v>#REF!</v>
      </c>
    </row>
    <row r="296" spans="1:43" ht="42" customHeight="1" x14ac:dyDescent="0.3">
      <c r="A296" s="1" t="e">
        <f t="shared" si="44"/>
        <v>#REF!</v>
      </c>
      <c r="B296" s="5" t="e">
        <f t="shared" si="45"/>
        <v>#REF!</v>
      </c>
      <c r="C296" s="2" t="s">
        <v>4182</v>
      </c>
      <c r="D296" s="1" t="s">
        <v>1402</v>
      </c>
      <c r="E296" s="1" t="s">
        <v>53</v>
      </c>
      <c r="F296" s="31">
        <v>13860</v>
      </c>
      <c r="G296" s="1" t="s">
        <v>1401</v>
      </c>
      <c r="M296" s="1" t="s">
        <v>73</v>
      </c>
      <c r="N296" s="1" t="s">
        <v>1</v>
      </c>
      <c r="O296" s="23"/>
      <c r="P296" s="1" t="e">
        <f t="shared" si="46"/>
        <v>#REF!</v>
      </c>
      <c r="R296" s="7" t="str">
        <f>Table110[[#This Row],[Short Description]]</f>
        <v>LVH-909WR/APG</v>
      </c>
      <c r="S296" s="1" t="s">
        <v>3482</v>
      </c>
      <c r="T296" s="1" t="s">
        <v>1350</v>
      </c>
      <c r="U296" s="1" t="s">
        <v>57</v>
      </c>
      <c r="V296" s="1" t="e">
        <f t="shared" si="47"/>
        <v>#REF!</v>
      </c>
      <c r="W296" s="1" t="e">
        <f t="shared" si="48"/>
        <v>#REF!</v>
      </c>
      <c r="X296" s="1" t="s">
        <v>524</v>
      </c>
      <c r="AC296" s="6"/>
      <c r="AH296" s="1" t="e">
        <f t="shared" si="49"/>
        <v>#REF!</v>
      </c>
      <c r="AI296" s="1" t="e">
        <f t="shared" si="50"/>
        <v>#REF!</v>
      </c>
      <c r="AJ296" s="1" t="e">
        <f t="shared" si="51"/>
        <v>#REF!</v>
      </c>
      <c r="AK296" s="1" t="e">
        <f t="shared" si="52"/>
        <v>#REF!</v>
      </c>
      <c r="AL296" s="1" t="s">
        <v>54</v>
      </c>
      <c r="AM296" s="1" t="s">
        <v>151</v>
      </c>
      <c r="AN296" s="11" t="e">
        <f t="shared" si="53"/>
        <v>#REF!</v>
      </c>
      <c r="AO296" s="1" t="str">
        <f>Table110[[#This Row],[Manufacturer''s Category]]</f>
        <v>Community</v>
      </c>
      <c r="AQ296" s="1" t="e">
        <f t="shared" si="54"/>
        <v>#REF!</v>
      </c>
    </row>
    <row r="297" spans="1:43" ht="42" customHeight="1" x14ac:dyDescent="0.3">
      <c r="A297" s="1" t="e">
        <f t="shared" si="44"/>
        <v>#REF!</v>
      </c>
      <c r="B297" s="5" t="e">
        <f t="shared" si="45"/>
        <v>#REF!</v>
      </c>
      <c r="C297" s="2" t="s">
        <v>4183</v>
      </c>
      <c r="D297" s="1" t="s">
        <v>1404</v>
      </c>
      <c r="E297" s="1" t="s">
        <v>53</v>
      </c>
      <c r="F297" s="31">
        <v>13860</v>
      </c>
      <c r="G297" s="1" t="s">
        <v>1403</v>
      </c>
      <c r="M297" s="1" t="s">
        <v>73</v>
      </c>
      <c r="N297" s="1" t="s">
        <v>1</v>
      </c>
      <c r="O297" s="23"/>
      <c r="P297" s="1" t="e">
        <f t="shared" si="46"/>
        <v>#REF!</v>
      </c>
      <c r="R297" s="7" t="str">
        <f>Table110[[#This Row],[Short Description]]</f>
        <v>LVH-909WR/APW</v>
      </c>
      <c r="S297" s="1" t="s">
        <v>3483</v>
      </c>
      <c r="T297" s="1" t="s">
        <v>1350</v>
      </c>
      <c r="U297" s="1" t="s">
        <v>57</v>
      </c>
      <c r="V297" s="1" t="e">
        <f t="shared" si="47"/>
        <v>#REF!</v>
      </c>
      <c r="W297" s="1" t="e">
        <f t="shared" si="48"/>
        <v>#REF!</v>
      </c>
      <c r="X297" s="1" t="s">
        <v>524</v>
      </c>
      <c r="AC297" s="6"/>
      <c r="AH297" s="1" t="e">
        <f t="shared" si="49"/>
        <v>#REF!</v>
      </c>
      <c r="AI297" s="1" t="e">
        <f t="shared" si="50"/>
        <v>#REF!</v>
      </c>
      <c r="AJ297" s="1" t="e">
        <f t="shared" si="51"/>
        <v>#REF!</v>
      </c>
      <c r="AK297" s="1" t="e">
        <f t="shared" si="52"/>
        <v>#REF!</v>
      </c>
      <c r="AL297" s="1" t="s">
        <v>54</v>
      </c>
      <c r="AM297" s="1" t="s">
        <v>151</v>
      </c>
      <c r="AN297" s="11" t="e">
        <f t="shared" si="53"/>
        <v>#REF!</v>
      </c>
      <c r="AO297" s="1" t="str">
        <f>Table110[[#This Row],[Manufacturer''s Category]]</f>
        <v>Community</v>
      </c>
      <c r="AQ297" s="1" t="e">
        <f t="shared" si="54"/>
        <v>#REF!</v>
      </c>
    </row>
    <row r="298" spans="1:43" ht="42" customHeight="1" x14ac:dyDescent="0.3">
      <c r="A298" s="1" t="e">
        <f t="shared" si="44"/>
        <v>#REF!</v>
      </c>
      <c r="B298" s="5" t="e">
        <f t="shared" si="45"/>
        <v>#REF!</v>
      </c>
      <c r="C298" s="2" t="s">
        <v>4184</v>
      </c>
      <c r="D298" s="1" t="s">
        <v>1406</v>
      </c>
      <c r="E298" s="1" t="s">
        <v>53</v>
      </c>
      <c r="F298" s="31">
        <v>13860</v>
      </c>
      <c r="G298" s="1" t="s">
        <v>1405</v>
      </c>
      <c r="M298" s="1" t="s">
        <v>73</v>
      </c>
      <c r="N298" s="1" t="s">
        <v>1</v>
      </c>
      <c r="O298" s="23"/>
      <c r="P298" s="1" t="e">
        <f t="shared" si="46"/>
        <v>#REF!</v>
      </c>
      <c r="R298" s="7" t="str">
        <f>Table110[[#This Row],[Short Description]]</f>
        <v>LVH-909WR/ASB</v>
      </c>
      <c r="S298" s="1" t="s">
        <v>1407</v>
      </c>
      <c r="T298" s="1" t="s">
        <v>1350</v>
      </c>
      <c r="U298" s="1" t="s">
        <v>57</v>
      </c>
      <c r="V298" s="1" t="e">
        <f t="shared" si="47"/>
        <v>#REF!</v>
      </c>
      <c r="W298" s="1" t="e">
        <f t="shared" si="48"/>
        <v>#REF!</v>
      </c>
      <c r="X298" s="1" t="s">
        <v>524</v>
      </c>
      <c r="AC298" s="6"/>
      <c r="AH298" s="1" t="e">
        <f t="shared" si="49"/>
        <v>#REF!</v>
      </c>
      <c r="AI298" s="1" t="e">
        <f t="shared" si="50"/>
        <v>#REF!</v>
      </c>
      <c r="AJ298" s="1" t="e">
        <f t="shared" si="51"/>
        <v>#REF!</v>
      </c>
      <c r="AK298" s="1" t="e">
        <f t="shared" si="52"/>
        <v>#REF!</v>
      </c>
      <c r="AL298" s="1" t="s">
        <v>54</v>
      </c>
      <c r="AM298" s="1" t="s">
        <v>151</v>
      </c>
      <c r="AN298" s="11" t="e">
        <f t="shared" si="53"/>
        <v>#REF!</v>
      </c>
      <c r="AO298" s="1" t="str">
        <f>Table110[[#This Row],[Manufacturer''s Category]]</f>
        <v>Community</v>
      </c>
      <c r="AQ298" s="1" t="e">
        <f t="shared" si="54"/>
        <v>#REF!</v>
      </c>
    </row>
    <row r="299" spans="1:43" ht="42" customHeight="1" x14ac:dyDescent="0.3">
      <c r="A299" s="1" t="e">
        <f t="shared" si="44"/>
        <v>#REF!</v>
      </c>
      <c r="B299" s="5" t="e">
        <f t="shared" si="45"/>
        <v>#REF!</v>
      </c>
      <c r="C299" s="2" t="s">
        <v>4185</v>
      </c>
      <c r="D299" s="1" t="s">
        <v>1409</v>
      </c>
      <c r="E299" s="1" t="s">
        <v>53</v>
      </c>
      <c r="F299" s="31">
        <v>13860</v>
      </c>
      <c r="G299" s="1" t="s">
        <v>1408</v>
      </c>
      <c r="M299" s="1" t="s">
        <v>73</v>
      </c>
      <c r="N299" s="1" t="s">
        <v>1</v>
      </c>
      <c r="O299" s="23"/>
      <c r="P299" s="1" t="e">
        <f t="shared" si="46"/>
        <v>#REF!</v>
      </c>
      <c r="R299" s="7" t="str">
        <f>Table110[[#This Row],[Short Description]]</f>
        <v>LVH-909WR/ASG</v>
      </c>
      <c r="S299" s="1" t="s">
        <v>1410</v>
      </c>
      <c r="T299" s="1" t="s">
        <v>1350</v>
      </c>
      <c r="U299" s="1" t="s">
        <v>57</v>
      </c>
      <c r="V299" s="1" t="e">
        <f t="shared" si="47"/>
        <v>#REF!</v>
      </c>
      <c r="W299" s="1" t="e">
        <f t="shared" si="48"/>
        <v>#REF!</v>
      </c>
      <c r="X299" s="1" t="s">
        <v>524</v>
      </c>
      <c r="AC299" s="6"/>
      <c r="AH299" s="1" t="e">
        <f t="shared" si="49"/>
        <v>#REF!</v>
      </c>
      <c r="AI299" s="1" t="e">
        <f t="shared" si="50"/>
        <v>#REF!</v>
      </c>
      <c r="AJ299" s="1" t="e">
        <f t="shared" si="51"/>
        <v>#REF!</v>
      </c>
      <c r="AK299" s="1" t="e">
        <f t="shared" si="52"/>
        <v>#REF!</v>
      </c>
      <c r="AL299" s="1" t="s">
        <v>54</v>
      </c>
      <c r="AM299" s="1" t="s">
        <v>151</v>
      </c>
      <c r="AN299" s="11" t="e">
        <f t="shared" si="53"/>
        <v>#REF!</v>
      </c>
      <c r="AO299" s="1" t="str">
        <f>Table110[[#This Row],[Manufacturer''s Category]]</f>
        <v>Community</v>
      </c>
      <c r="AQ299" s="1" t="e">
        <f t="shared" si="54"/>
        <v>#REF!</v>
      </c>
    </row>
    <row r="300" spans="1:43" ht="42" customHeight="1" x14ac:dyDescent="0.3">
      <c r="A300" s="1" t="e">
        <f t="shared" si="44"/>
        <v>#REF!</v>
      </c>
      <c r="B300" s="5" t="e">
        <f t="shared" si="45"/>
        <v>#REF!</v>
      </c>
      <c r="C300" s="2" t="s">
        <v>4186</v>
      </c>
      <c r="D300" s="1" t="s">
        <v>1412</v>
      </c>
      <c r="E300" s="1" t="s">
        <v>53</v>
      </c>
      <c r="F300" s="31">
        <v>13860</v>
      </c>
      <c r="G300" s="1" t="s">
        <v>1411</v>
      </c>
      <c r="M300" s="1" t="s">
        <v>73</v>
      </c>
      <c r="N300" s="1" t="s">
        <v>1</v>
      </c>
      <c r="O300" s="23"/>
      <c r="P300" s="1" t="e">
        <f t="shared" si="46"/>
        <v>#REF!</v>
      </c>
      <c r="R300" s="7" t="str">
        <f>Table110[[#This Row],[Short Description]]</f>
        <v>LVH-909WR/ASW</v>
      </c>
      <c r="S300" s="1" t="s">
        <v>1413</v>
      </c>
      <c r="T300" s="1" t="s">
        <v>1350</v>
      </c>
      <c r="U300" s="1" t="s">
        <v>57</v>
      </c>
      <c r="V300" s="1" t="e">
        <f t="shared" si="47"/>
        <v>#REF!</v>
      </c>
      <c r="W300" s="1" t="e">
        <f t="shared" si="48"/>
        <v>#REF!</v>
      </c>
      <c r="X300" s="1" t="s">
        <v>524</v>
      </c>
      <c r="AC300" s="6"/>
      <c r="AH300" s="1" t="e">
        <f t="shared" si="49"/>
        <v>#REF!</v>
      </c>
      <c r="AI300" s="1" t="e">
        <f t="shared" si="50"/>
        <v>#REF!</v>
      </c>
      <c r="AJ300" s="1" t="e">
        <f t="shared" si="51"/>
        <v>#REF!</v>
      </c>
      <c r="AK300" s="1" t="e">
        <f t="shared" si="52"/>
        <v>#REF!</v>
      </c>
      <c r="AL300" s="1" t="s">
        <v>54</v>
      </c>
      <c r="AM300" s="1" t="s">
        <v>151</v>
      </c>
      <c r="AN300" s="11" t="e">
        <f t="shared" si="53"/>
        <v>#REF!</v>
      </c>
      <c r="AO300" s="1" t="str">
        <f>Table110[[#This Row],[Manufacturer''s Category]]</f>
        <v>Community</v>
      </c>
      <c r="AQ300" s="1" t="e">
        <f t="shared" si="54"/>
        <v>#REF!</v>
      </c>
    </row>
    <row r="301" spans="1:43" ht="42" customHeight="1" x14ac:dyDescent="0.3">
      <c r="A301" s="1" t="e">
        <f t="shared" si="44"/>
        <v>#REF!</v>
      </c>
      <c r="B301" s="5" t="e">
        <f t="shared" si="45"/>
        <v>#REF!</v>
      </c>
      <c r="C301" s="2" t="s">
        <v>4187</v>
      </c>
      <c r="D301" s="1" t="s">
        <v>1415</v>
      </c>
      <c r="E301" s="1" t="s">
        <v>53</v>
      </c>
      <c r="F301" s="31">
        <v>14490</v>
      </c>
      <c r="G301" s="1" t="s">
        <v>1414</v>
      </c>
      <c r="M301" s="1" t="s">
        <v>73</v>
      </c>
      <c r="N301" s="1" t="s">
        <v>1</v>
      </c>
      <c r="O301" s="23"/>
      <c r="P301" s="1" t="e">
        <f t="shared" si="46"/>
        <v>#REF!</v>
      </c>
      <c r="R301" s="7" t="str">
        <f>Table110[[#This Row],[Short Description]]</f>
        <v>LVH-909WRC/AP</v>
      </c>
      <c r="S301" s="1" t="s">
        <v>3484</v>
      </c>
      <c r="T301" s="1" t="s">
        <v>1350</v>
      </c>
      <c r="U301" s="1" t="s">
        <v>57</v>
      </c>
      <c r="V301" s="1" t="e">
        <f t="shared" si="47"/>
        <v>#REF!</v>
      </c>
      <c r="W301" s="1" t="e">
        <f t="shared" si="48"/>
        <v>#REF!</v>
      </c>
      <c r="X301" s="1" t="s">
        <v>524</v>
      </c>
      <c r="AC301" s="6"/>
      <c r="AH301" s="1" t="e">
        <f t="shared" si="49"/>
        <v>#REF!</v>
      </c>
      <c r="AI301" s="1" t="e">
        <f t="shared" si="50"/>
        <v>#REF!</v>
      </c>
      <c r="AJ301" s="1" t="e">
        <f t="shared" si="51"/>
        <v>#REF!</v>
      </c>
      <c r="AK301" s="1" t="e">
        <f t="shared" si="52"/>
        <v>#REF!</v>
      </c>
      <c r="AL301" s="1" t="s">
        <v>54</v>
      </c>
      <c r="AM301" s="1" t="s">
        <v>151</v>
      </c>
      <c r="AN301" s="11" t="e">
        <f t="shared" si="53"/>
        <v>#REF!</v>
      </c>
      <c r="AO301" s="1" t="str">
        <f>Table110[[#This Row],[Manufacturer''s Category]]</f>
        <v>Community</v>
      </c>
      <c r="AQ301" s="1" t="e">
        <f t="shared" si="54"/>
        <v>#REF!</v>
      </c>
    </row>
    <row r="302" spans="1:43" ht="42" customHeight="1" x14ac:dyDescent="0.3">
      <c r="A302" s="1" t="e">
        <f t="shared" si="44"/>
        <v>#REF!</v>
      </c>
      <c r="B302" s="5" t="e">
        <f t="shared" si="45"/>
        <v>#REF!</v>
      </c>
      <c r="C302" s="2" t="s">
        <v>4188</v>
      </c>
      <c r="D302" s="1" t="s">
        <v>1417</v>
      </c>
      <c r="E302" s="1" t="s">
        <v>53</v>
      </c>
      <c r="F302" s="31">
        <v>14490</v>
      </c>
      <c r="G302" s="1" t="s">
        <v>1416</v>
      </c>
      <c r="M302" s="1" t="s">
        <v>73</v>
      </c>
      <c r="N302" s="1" t="s">
        <v>1</v>
      </c>
      <c r="O302" s="23"/>
      <c r="P302" s="1" t="e">
        <f t="shared" si="46"/>
        <v>#REF!</v>
      </c>
      <c r="R302" s="7" t="str">
        <f>Table110[[#This Row],[Short Description]]</f>
        <v>LVH-909WRC/AS</v>
      </c>
      <c r="S302" s="1" t="s">
        <v>1418</v>
      </c>
      <c r="T302" s="1" t="s">
        <v>1350</v>
      </c>
      <c r="U302" s="1" t="s">
        <v>57</v>
      </c>
      <c r="V302" s="1" t="e">
        <f t="shared" si="47"/>
        <v>#REF!</v>
      </c>
      <c r="W302" s="1" t="e">
        <f t="shared" si="48"/>
        <v>#REF!</v>
      </c>
      <c r="X302" s="1" t="s">
        <v>524</v>
      </c>
      <c r="AC302" s="6"/>
      <c r="AH302" s="1" t="e">
        <f t="shared" si="49"/>
        <v>#REF!</v>
      </c>
      <c r="AI302" s="1" t="e">
        <f t="shared" si="50"/>
        <v>#REF!</v>
      </c>
      <c r="AJ302" s="1" t="e">
        <f t="shared" si="51"/>
        <v>#REF!</v>
      </c>
      <c r="AK302" s="1" t="e">
        <f t="shared" si="52"/>
        <v>#REF!</v>
      </c>
      <c r="AL302" s="1" t="s">
        <v>54</v>
      </c>
      <c r="AM302" s="1" t="s">
        <v>151</v>
      </c>
      <c r="AN302" s="11" t="e">
        <f t="shared" si="53"/>
        <v>#REF!</v>
      </c>
      <c r="AO302" s="1" t="str">
        <f>Table110[[#This Row],[Manufacturer''s Category]]</f>
        <v>Community</v>
      </c>
      <c r="AQ302" s="1" t="e">
        <f t="shared" si="54"/>
        <v>#REF!</v>
      </c>
    </row>
    <row r="303" spans="1:43" ht="42" customHeight="1" x14ac:dyDescent="0.3">
      <c r="A303" s="1" t="e">
        <f t="shared" si="44"/>
        <v>#REF!</v>
      </c>
      <c r="B303" s="5" t="e">
        <f t="shared" si="45"/>
        <v>#REF!</v>
      </c>
      <c r="C303" s="33" t="s">
        <v>4189</v>
      </c>
      <c r="D303" s="1" t="s">
        <v>1420</v>
      </c>
      <c r="E303" s="1" t="s">
        <v>53</v>
      </c>
      <c r="F303" s="31">
        <v>74</v>
      </c>
      <c r="G303" s="1" t="s">
        <v>1419</v>
      </c>
      <c r="M303" s="1" t="s">
        <v>73</v>
      </c>
      <c r="N303" s="1" t="s">
        <v>1</v>
      </c>
      <c r="O303" s="23">
        <v>0.453592</v>
      </c>
      <c r="P303" s="1" t="e">
        <f t="shared" si="46"/>
        <v>#REF!</v>
      </c>
      <c r="R303" s="7" t="str">
        <f>Table110[[#This Row],[Short Description]]</f>
        <v>M10EYBLTKIT</v>
      </c>
      <c r="S303" s="1" t="s">
        <v>1421</v>
      </c>
      <c r="T303" s="1" t="s">
        <v>515</v>
      </c>
      <c r="U303" s="1" t="s">
        <v>3</v>
      </c>
      <c r="V303" s="1" t="e">
        <f t="shared" si="47"/>
        <v>#REF!</v>
      </c>
      <c r="W303" s="1" t="e">
        <f t="shared" si="48"/>
        <v>#REF!</v>
      </c>
      <c r="X303" s="1" t="s">
        <v>524</v>
      </c>
      <c r="AC303" s="6"/>
      <c r="AH303" s="1" t="e">
        <f t="shared" si="49"/>
        <v>#REF!</v>
      </c>
      <c r="AI303" s="1" t="e">
        <f t="shared" si="50"/>
        <v>#REF!</v>
      </c>
      <c r="AJ303" s="1" t="e">
        <f t="shared" si="51"/>
        <v>#REF!</v>
      </c>
      <c r="AK303" s="1" t="e">
        <f t="shared" si="52"/>
        <v>#REF!</v>
      </c>
      <c r="AL303" s="1" t="s">
        <v>73</v>
      </c>
      <c r="AM303" s="1" t="s">
        <v>76</v>
      </c>
      <c r="AN303" s="11" t="e">
        <f t="shared" si="53"/>
        <v>#REF!</v>
      </c>
      <c r="AO303" s="1" t="str">
        <f>Table110[[#This Row],[Manufacturer''s Category]]</f>
        <v>Community</v>
      </c>
      <c r="AQ303" s="1" t="e">
        <f t="shared" si="54"/>
        <v>#REF!</v>
      </c>
    </row>
    <row r="304" spans="1:43" ht="42" customHeight="1" x14ac:dyDescent="0.3">
      <c r="A304" s="1" t="e">
        <f t="shared" si="44"/>
        <v>#REF!</v>
      </c>
      <c r="B304" s="5" t="e">
        <f t="shared" si="45"/>
        <v>#REF!</v>
      </c>
      <c r="C304" s="33" t="s">
        <v>4190</v>
      </c>
      <c r="D304" s="1" t="s">
        <v>1423</v>
      </c>
      <c r="E304" s="1" t="s">
        <v>53</v>
      </c>
      <c r="F304" s="31">
        <v>58</v>
      </c>
      <c r="G304" s="1" t="s">
        <v>1422</v>
      </c>
      <c r="M304" s="1" t="s">
        <v>73</v>
      </c>
      <c r="N304" s="1" t="s">
        <v>1</v>
      </c>
      <c r="O304" s="23">
        <v>0.453592</v>
      </c>
      <c r="P304" s="1" t="e">
        <f t="shared" si="46"/>
        <v>#REF!</v>
      </c>
      <c r="R304" s="7" t="str">
        <f>Table110[[#This Row],[Short Description]]</f>
        <v>M6EYBLTKIT</v>
      </c>
      <c r="S304" s="1" t="s">
        <v>1424</v>
      </c>
      <c r="T304" s="1" t="s">
        <v>515</v>
      </c>
      <c r="U304" s="1" t="s">
        <v>3</v>
      </c>
      <c r="V304" s="1" t="e">
        <f t="shared" si="47"/>
        <v>#REF!</v>
      </c>
      <c r="W304" s="1" t="e">
        <f t="shared" si="48"/>
        <v>#REF!</v>
      </c>
      <c r="X304" s="1" t="s">
        <v>524</v>
      </c>
      <c r="AC304" s="6"/>
      <c r="AH304" s="1" t="e">
        <f t="shared" si="49"/>
        <v>#REF!</v>
      </c>
      <c r="AI304" s="1" t="e">
        <f t="shared" si="50"/>
        <v>#REF!</v>
      </c>
      <c r="AJ304" s="1" t="e">
        <f t="shared" si="51"/>
        <v>#REF!</v>
      </c>
      <c r="AK304" s="1" t="e">
        <f t="shared" si="52"/>
        <v>#REF!</v>
      </c>
      <c r="AL304" s="1" t="s">
        <v>73</v>
      </c>
      <c r="AM304" s="1" t="s">
        <v>76</v>
      </c>
      <c r="AN304" s="11" t="e">
        <f t="shared" si="53"/>
        <v>#REF!</v>
      </c>
      <c r="AO304" s="1" t="str">
        <f>Table110[[#This Row],[Manufacturer''s Category]]</f>
        <v>Community</v>
      </c>
      <c r="AQ304" s="1" t="e">
        <f t="shared" si="54"/>
        <v>#REF!</v>
      </c>
    </row>
    <row r="305" spans="1:43" ht="42" customHeight="1" x14ac:dyDescent="0.3">
      <c r="A305" s="1" t="e">
        <f t="shared" si="44"/>
        <v>#REF!</v>
      </c>
      <c r="B305" s="5" t="e">
        <f t="shared" si="45"/>
        <v>#REF!</v>
      </c>
      <c r="C305" s="33" t="s">
        <v>4227</v>
      </c>
      <c r="D305" s="1" t="s">
        <v>1426</v>
      </c>
      <c r="E305" s="1" t="s">
        <v>53</v>
      </c>
      <c r="F305" s="31">
        <v>892</v>
      </c>
      <c r="G305" s="1" t="s">
        <v>1425</v>
      </c>
      <c r="M305" s="1" t="s">
        <v>73</v>
      </c>
      <c r="N305" s="1" t="s">
        <v>1</v>
      </c>
      <c r="O305" s="23">
        <v>12.246983999999999</v>
      </c>
      <c r="P305" s="1" t="e">
        <f t="shared" si="46"/>
        <v>#REF!</v>
      </c>
      <c r="R305" s="7" t="str">
        <f>Table110[[#This Row],[Short Description]]</f>
        <v>MX10-B</v>
      </c>
      <c r="S305" s="1" t="s">
        <v>1427</v>
      </c>
      <c r="T305" s="1" t="s">
        <v>1428</v>
      </c>
      <c r="U305" s="1" t="s">
        <v>57</v>
      </c>
      <c r="V305" s="1" t="e">
        <f t="shared" si="47"/>
        <v>#REF!</v>
      </c>
      <c r="W305" s="1" t="e">
        <f t="shared" si="48"/>
        <v>#REF!</v>
      </c>
      <c r="X305" s="1" t="s">
        <v>524</v>
      </c>
      <c r="AC305" s="6"/>
      <c r="AH305" s="1" t="e">
        <f t="shared" si="49"/>
        <v>#REF!</v>
      </c>
      <c r="AI305" s="1" t="e">
        <f t="shared" si="50"/>
        <v>#REF!</v>
      </c>
      <c r="AJ305" s="1" t="e">
        <f t="shared" si="51"/>
        <v>#REF!</v>
      </c>
      <c r="AK305" s="1" t="e">
        <f t="shared" si="52"/>
        <v>#REF!</v>
      </c>
      <c r="AL305" s="1" t="s">
        <v>73</v>
      </c>
      <c r="AM305" s="1" t="s">
        <v>76</v>
      </c>
      <c r="AN305" s="11" t="e">
        <f t="shared" si="53"/>
        <v>#REF!</v>
      </c>
      <c r="AO305" s="1" t="str">
        <f>Table110[[#This Row],[Manufacturer''s Category]]</f>
        <v>Community</v>
      </c>
      <c r="AQ305" s="1" t="e">
        <f t="shared" si="54"/>
        <v>#REF!</v>
      </c>
    </row>
    <row r="306" spans="1:43" ht="42" customHeight="1" x14ac:dyDescent="0.3">
      <c r="A306" s="1" t="e">
        <f t="shared" si="44"/>
        <v>#REF!</v>
      </c>
      <c r="B306" s="5" t="e">
        <f t="shared" si="45"/>
        <v>#REF!</v>
      </c>
      <c r="C306" s="33" t="s">
        <v>4228</v>
      </c>
      <c r="D306" s="1" t="s">
        <v>1430</v>
      </c>
      <c r="E306" s="1" t="s">
        <v>53</v>
      </c>
      <c r="F306" s="31">
        <v>782</v>
      </c>
      <c r="G306" s="1" t="s">
        <v>1429</v>
      </c>
      <c r="M306" s="1" t="s">
        <v>73</v>
      </c>
      <c r="N306" s="1" t="s">
        <v>1</v>
      </c>
      <c r="O306" s="23">
        <v>9.5254320000000003</v>
      </c>
      <c r="P306" s="1" t="e">
        <f t="shared" si="46"/>
        <v>#REF!</v>
      </c>
      <c r="R306" s="7" t="str">
        <f>Table110[[#This Row],[Short Description]]</f>
        <v>MX8-B</v>
      </c>
      <c r="S306" s="1" t="s">
        <v>1431</v>
      </c>
      <c r="T306" s="1" t="s">
        <v>1428</v>
      </c>
      <c r="U306" s="1" t="s">
        <v>57</v>
      </c>
      <c r="V306" s="1" t="e">
        <f t="shared" si="47"/>
        <v>#REF!</v>
      </c>
      <c r="W306" s="1" t="e">
        <f t="shared" si="48"/>
        <v>#REF!</v>
      </c>
      <c r="X306" s="1" t="s">
        <v>524</v>
      </c>
      <c r="AC306" s="6"/>
      <c r="AH306" s="1" t="e">
        <f t="shared" si="49"/>
        <v>#REF!</v>
      </c>
      <c r="AI306" s="1" t="e">
        <f t="shared" si="50"/>
        <v>#REF!</v>
      </c>
      <c r="AJ306" s="1" t="e">
        <f t="shared" si="51"/>
        <v>#REF!</v>
      </c>
      <c r="AK306" s="1" t="e">
        <f t="shared" si="52"/>
        <v>#REF!</v>
      </c>
      <c r="AL306" s="1" t="s">
        <v>73</v>
      </c>
      <c r="AM306" s="1" t="s">
        <v>76</v>
      </c>
      <c r="AN306" s="11" t="e">
        <f t="shared" si="53"/>
        <v>#REF!</v>
      </c>
      <c r="AO306" s="1" t="str">
        <f>Table110[[#This Row],[Manufacturer''s Category]]</f>
        <v>Community</v>
      </c>
      <c r="AQ306" s="1" t="e">
        <f t="shared" si="54"/>
        <v>#REF!</v>
      </c>
    </row>
    <row r="307" spans="1:43" ht="42" customHeight="1" x14ac:dyDescent="0.3">
      <c r="A307" s="1" t="e">
        <f t="shared" si="44"/>
        <v>#REF!</v>
      </c>
      <c r="B307" s="5" t="e">
        <f t="shared" si="45"/>
        <v>#REF!</v>
      </c>
      <c r="C307" s="33" t="s">
        <v>4229</v>
      </c>
      <c r="D307" s="1" t="s">
        <v>1433</v>
      </c>
      <c r="E307" s="1" t="s">
        <v>53</v>
      </c>
      <c r="F307" s="31">
        <v>106</v>
      </c>
      <c r="G307" s="1" t="s">
        <v>1432</v>
      </c>
      <c r="M307" s="1" t="s">
        <v>73</v>
      </c>
      <c r="N307" s="1" t="s">
        <v>1</v>
      </c>
      <c r="O307" s="23">
        <v>2.26796</v>
      </c>
      <c r="P307" s="1" t="e">
        <f t="shared" si="46"/>
        <v>#REF!</v>
      </c>
      <c r="R307" s="7" t="str">
        <f>Table110[[#This Row],[Short Description]]</f>
        <v>MX-Y10B</v>
      </c>
      <c r="S307" s="1" t="s">
        <v>1434</v>
      </c>
      <c r="T307" s="1" t="s">
        <v>515</v>
      </c>
      <c r="U307" s="1" t="s">
        <v>3</v>
      </c>
      <c r="V307" s="1" t="e">
        <f t="shared" si="47"/>
        <v>#REF!</v>
      </c>
      <c r="W307" s="1" t="e">
        <f t="shared" si="48"/>
        <v>#REF!</v>
      </c>
      <c r="X307" s="1" t="s">
        <v>524</v>
      </c>
      <c r="AC307" s="6"/>
      <c r="AH307" s="1" t="e">
        <f t="shared" si="49"/>
        <v>#REF!</v>
      </c>
      <c r="AI307" s="1" t="e">
        <f t="shared" si="50"/>
        <v>#REF!</v>
      </c>
      <c r="AJ307" s="1" t="e">
        <f t="shared" si="51"/>
        <v>#REF!</v>
      </c>
      <c r="AK307" s="1" t="e">
        <f t="shared" si="52"/>
        <v>#REF!</v>
      </c>
      <c r="AL307" s="1" t="s">
        <v>54</v>
      </c>
      <c r="AM307" s="1" t="s">
        <v>151</v>
      </c>
      <c r="AN307" s="11" t="e">
        <f t="shared" si="53"/>
        <v>#REF!</v>
      </c>
      <c r="AO307" s="1" t="str">
        <f>Table110[[#This Row],[Manufacturer''s Category]]</f>
        <v>Community</v>
      </c>
      <c r="AQ307" s="1" t="e">
        <f t="shared" si="54"/>
        <v>#REF!</v>
      </c>
    </row>
    <row r="308" spans="1:43" ht="42" customHeight="1" x14ac:dyDescent="0.3">
      <c r="A308" s="1" t="e">
        <f t="shared" si="44"/>
        <v>#REF!</v>
      </c>
      <c r="B308" s="5" t="e">
        <f t="shared" si="45"/>
        <v>#REF!</v>
      </c>
      <c r="C308" s="33" t="s">
        <v>4230</v>
      </c>
      <c r="D308" s="1" t="s">
        <v>1436</v>
      </c>
      <c r="E308" s="1" t="s">
        <v>53</v>
      </c>
      <c r="F308" s="31">
        <v>98</v>
      </c>
      <c r="G308" s="1" t="s">
        <v>1435</v>
      </c>
      <c r="M308" s="1" t="s">
        <v>73</v>
      </c>
      <c r="N308" s="1" t="s">
        <v>1</v>
      </c>
      <c r="O308" s="23">
        <v>1.814368</v>
      </c>
      <c r="P308" s="1" t="e">
        <f t="shared" si="46"/>
        <v>#REF!</v>
      </c>
      <c r="R308" s="7" t="str">
        <f>Table110[[#This Row],[Short Description]]</f>
        <v>MX-Y8B</v>
      </c>
      <c r="S308" s="1" t="s">
        <v>1437</v>
      </c>
      <c r="T308" s="1" t="s">
        <v>515</v>
      </c>
      <c r="U308" s="1" t="s">
        <v>3</v>
      </c>
      <c r="V308" s="1" t="e">
        <f t="shared" si="47"/>
        <v>#REF!</v>
      </c>
      <c r="W308" s="1" t="e">
        <f t="shared" si="48"/>
        <v>#REF!</v>
      </c>
      <c r="X308" s="1" t="s">
        <v>524</v>
      </c>
      <c r="AC308" s="6"/>
      <c r="AH308" s="1" t="e">
        <f t="shared" si="49"/>
        <v>#REF!</v>
      </c>
      <c r="AI308" s="1" t="e">
        <f t="shared" si="50"/>
        <v>#REF!</v>
      </c>
      <c r="AJ308" s="1" t="e">
        <f t="shared" si="51"/>
        <v>#REF!</v>
      </c>
      <c r="AK308" s="1" t="e">
        <f t="shared" si="52"/>
        <v>#REF!</v>
      </c>
      <c r="AL308" s="1" t="s">
        <v>54</v>
      </c>
      <c r="AM308" s="1" t="s">
        <v>151</v>
      </c>
      <c r="AN308" s="11" t="e">
        <f t="shared" si="53"/>
        <v>#REF!</v>
      </c>
      <c r="AO308" s="1" t="str">
        <f>Table110[[#This Row],[Manufacturer''s Category]]</f>
        <v>Community</v>
      </c>
      <c r="AQ308" s="1" t="e">
        <f t="shared" si="54"/>
        <v>#REF!</v>
      </c>
    </row>
    <row r="309" spans="1:43" ht="42" customHeight="1" x14ac:dyDescent="0.3">
      <c r="A309" s="1" t="e">
        <f t="shared" si="44"/>
        <v>#REF!</v>
      </c>
      <c r="B309" s="5" t="e">
        <f t="shared" si="45"/>
        <v>#REF!</v>
      </c>
      <c r="C309" s="33" t="s">
        <v>4286</v>
      </c>
      <c r="D309" s="1" t="s">
        <v>1439</v>
      </c>
      <c r="E309" s="1" t="s">
        <v>53</v>
      </c>
      <c r="F309" s="31">
        <v>226</v>
      </c>
      <c r="G309" s="1" t="s">
        <v>1438</v>
      </c>
      <c r="M309" s="1" t="s">
        <v>73</v>
      </c>
      <c r="N309" s="1" t="s">
        <v>1</v>
      </c>
      <c r="O309" s="23">
        <v>1.360776</v>
      </c>
      <c r="P309" s="1" t="e">
        <f t="shared" si="46"/>
        <v>#REF!</v>
      </c>
      <c r="R309" s="7" t="str">
        <f>Table110[[#This Row],[Short Description]]</f>
        <v>PMB-1RR</v>
      </c>
      <c r="S309" s="1" t="s">
        <v>1440</v>
      </c>
      <c r="T309" s="1" t="s">
        <v>515</v>
      </c>
      <c r="U309" s="1" t="s">
        <v>3</v>
      </c>
      <c r="V309" s="1" t="e">
        <f t="shared" si="47"/>
        <v>#REF!</v>
      </c>
      <c r="W309" s="1" t="e">
        <f t="shared" si="48"/>
        <v>#REF!</v>
      </c>
      <c r="X309" s="1" t="s">
        <v>524</v>
      </c>
      <c r="AC309" s="6"/>
      <c r="AH309" s="1" t="e">
        <f t="shared" si="49"/>
        <v>#REF!</v>
      </c>
      <c r="AI309" s="1" t="e">
        <f t="shared" si="50"/>
        <v>#REF!</v>
      </c>
      <c r="AJ309" s="1" t="e">
        <f t="shared" si="51"/>
        <v>#REF!</v>
      </c>
      <c r="AK309" s="1" t="e">
        <f t="shared" si="52"/>
        <v>#REF!</v>
      </c>
      <c r="AL309" s="1" t="s">
        <v>73</v>
      </c>
      <c r="AM309" s="1" t="s">
        <v>76</v>
      </c>
      <c r="AN309" s="11" t="e">
        <f t="shared" si="53"/>
        <v>#REF!</v>
      </c>
      <c r="AO309" s="1" t="str">
        <f>Table110[[#This Row],[Manufacturer''s Category]]</f>
        <v>Community</v>
      </c>
      <c r="AQ309" s="1" t="e">
        <f t="shared" si="54"/>
        <v>#REF!</v>
      </c>
    </row>
    <row r="310" spans="1:43" ht="42" customHeight="1" x14ac:dyDescent="0.3">
      <c r="A310" s="1" t="e">
        <f t="shared" si="44"/>
        <v>#REF!</v>
      </c>
      <c r="B310" s="5" t="e">
        <f t="shared" si="45"/>
        <v>#REF!</v>
      </c>
      <c r="C310" s="33" t="s">
        <v>4287</v>
      </c>
      <c r="D310" s="1" t="s">
        <v>1442</v>
      </c>
      <c r="E310" s="1" t="s">
        <v>53</v>
      </c>
      <c r="F310" s="31">
        <v>508</v>
      </c>
      <c r="G310" s="1" t="s">
        <v>1441</v>
      </c>
      <c r="M310" s="1" t="s">
        <v>73</v>
      </c>
      <c r="N310" s="1" t="s">
        <v>1</v>
      </c>
      <c r="O310" s="23">
        <v>5.4431039999999999</v>
      </c>
      <c r="P310" s="1" t="e">
        <f t="shared" si="46"/>
        <v>#REF!</v>
      </c>
      <c r="R310" s="7" t="str">
        <f>Table110[[#This Row],[Short Description]]</f>
        <v>PMB-2RR</v>
      </c>
      <c r="S310" s="1" t="s">
        <v>1443</v>
      </c>
      <c r="T310" s="1" t="s">
        <v>515</v>
      </c>
      <c r="U310" s="1" t="s">
        <v>3</v>
      </c>
      <c r="V310" s="1" t="e">
        <f t="shared" si="47"/>
        <v>#REF!</v>
      </c>
      <c r="W310" s="1" t="e">
        <f t="shared" si="48"/>
        <v>#REF!</v>
      </c>
      <c r="X310" s="1" t="s">
        <v>524</v>
      </c>
      <c r="AC310" s="6"/>
      <c r="AH310" s="1" t="e">
        <f t="shared" si="49"/>
        <v>#REF!</v>
      </c>
      <c r="AI310" s="1" t="e">
        <f t="shared" si="50"/>
        <v>#REF!</v>
      </c>
      <c r="AJ310" s="1" t="e">
        <f t="shared" si="51"/>
        <v>#REF!</v>
      </c>
      <c r="AK310" s="1" t="e">
        <f t="shared" si="52"/>
        <v>#REF!</v>
      </c>
      <c r="AL310" s="1" t="s">
        <v>73</v>
      </c>
      <c r="AM310" s="1" t="s">
        <v>76</v>
      </c>
      <c r="AN310" s="11" t="e">
        <f t="shared" si="53"/>
        <v>#REF!</v>
      </c>
      <c r="AO310" s="1" t="str">
        <f>Table110[[#This Row],[Manufacturer''s Category]]</f>
        <v>Community</v>
      </c>
      <c r="AQ310" s="1" t="e">
        <f t="shared" si="54"/>
        <v>#REF!</v>
      </c>
    </row>
    <row r="311" spans="1:43" ht="42" customHeight="1" x14ac:dyDescent="0.3">
      <c r="A311" s="1" t="e">
        <f t="shared" si="44"/>
        <v>#REF!</v>
      </c>
      <c r="B311" s="5" t="e">
        <f t="shared" si="45"/>
        <v>#REF!</v>
      </c>
      <c r="C311" s="33" t="s">
        <v>4288</v>
      </c>
      <c r="D311" s="1" t="s">
        <v>1445</v>
      </c>
      <c r="E311" s="1" t="s">
        <v>53</v>
      </c>
      <c r="F311" s="31">
        <v>64</v>
      </c>
      <c r="G311" s="1" t="s">
        <v>1444</v>
      </c>
      <c r="M311" s="1" t="s">
        <v>73</v>
      </c>
      <c r="N311" s="1" t="s">
        <v>1</v>
      </c>
      <c r="O311" s="23">
        <v>0.453592</v>
      </c>
      <c r="P311" s="1" t="e">
        <f t="shared" si="46"/>
        <v>#REF!</v>
      </c>
      <c r="R311" s="7" t="str">
        <f>Table110[[#This Row],[Short Description]]</f>
        <v>PMB-BAND</v>
      </c>
      <c r="S311" s="1" t="s">
        <v>1446</v>
      </c>
      <c r="T311" s="1" t="s">
        <v>515</v>
      </c>
      <c r="U311" s="1" t="s">
        <v>3</v>
      </c>
      <c r="V311" s="1" t="e">
        <f t="shared" si="47"/>
        <v>#REF!</v>
      </c>
      <c r="W311" s="1" t="e">
        <f t="shared" si="48"/>
        <v>#REF!</v>
      </c>
      <c r="X311" s="1" t="s">
        <v>524</v>
      </c>
      <c r="AC311" s="6"/>
      <c r="AH311" s="1" t="e">
        <f t="shared" si="49"/>
        <v>#REF!</v>
      </c>
      <c r="AI311" s="1" t="e">
        <f t="shared" si="50"/>
        <v>#REF!</v>
      </c>
      <c r="AJ311" s="1" t="e">
        <f t="shared" si="51"/>
        <v>#REF!</v>
      </c>
      <c r="AK311" s="1" t="e">
        <f t="shared" si="52"/>
        <v>#REF!</v>
      </c>
      <c r="AL311" s="1" t="s">
        <v>54</v>
      </c>
      <c r="AM311" s="1" t="s">
        <v>151</v>
      </c>
      <c r="AN311" s="11" t="e">
        <f t="shared" si="53"/>
        <v>#REF!</v>
      </c>
      <c r="AO311" s="1" t="str">
        <f>Table110[[#This Row],[Manufacturer''s Category]]</f>
        <v>Community</v>
      </c>
      <c r="AQ311" s="1" t="e">
        <f t="shared" si="54"/>
        <v>#REF!</v>
      </c>
    </row>
    <row r="312" spans="1:43" ht="42" customHeight="1" x14ac:dyDescent="0.3">
      <c r="A312" s="1" t="e">
        <f t="shared" si="44"/>
        <v>#REF!</v>
      </c>
      <c r="B312" s="5" t="e">
        <f t="shared" si="45"/>
        <v>#REF!</v>
      </c>
      <c r="C312" s="33" t="s">
        <v>4296</v>
      </c>
      <c r="D312" s="1" t="s">
        <v>1448</v>
      </c>
      <c r="E312" s="1" t="s">
        <v>53</v>
      </c>
      <c r="F312" s="31">
        <v>210</v>
      </c>
      <c r="G312" s="1" t="s">
        <v>1447</v>
      </c>
      <c r="M312" s="1" t="s">
        <v>73</v>
      </c>
      <c r="N312" s="1" t="s">
        <v>1</v>
      </c>
      <c r="O312" s="23">
        <v>3.175144</v>
      </c>
      <c r="P312" s="1" t="e">
        <f t="shared" si="46"/>
        <v>#REF!</v>
      </c>
      <c r="R312" s="7" t="str">
        <f>Table110[[#This Row],[Short Description]]</f>
        <v>PY1-EN750-1550</v>
      </c>
      <c r="S312" s="1" t="s">
        <v>1449</v>
      </c>
      <c r="T312" s="1" t="s">
        <v>515</v>
      </c>
      <c r="U312" s="1" t="s">
        <v>3</v>
      </c>
      <c r="V312" s="1" t="e">
        <f t="shared" si="47"/>
        <v>#REF!</v>
      </c>
      <c r="W312" s="1" t="e">
        <f t="shared" si="48"/>
        <v>#REF!</v>
      </c>
      <c r="X312" s="1" t="s">
        <v>524</v>
      </c>
      <c r="AC312" s="6"/>
      <c r="AH312" s="1" t="e">
        <f t="shared" si="49"/>
        <v>#REF!</v>
      </c>
      <c r="AI312" s="1" t="e">
        <f t="shared" si="50"/>
        <v>#REF!</v>
      </c>
      <c r="AJ312" s="1" t="e">
        <f t="shared" si="51"/>
        <v>#REF!</v>
      </c>
      <c r="AK312" s="1" t="e">
        <f t="shared" si="52"/>
        <v>#REF!</v>
      </c>
      <c r="AL312" s="1" t="s">
        <v>54</v>
      </c>
      <c r="AM312" s="1" t="s">
        <v>151</v>
      </c>
      <c r="AN312" s="11" t="e">
        <f t="shared" si="53"/>
        <v>#REF!</v>
      </c>
      <c r="AO312" s="1" t="str">
        <f>Table110[[#This Row],[Manufacturer''s Category]]</f>
        <v>Community</v>
      </c>
      <c r="AQ312" s="1" t="e">
        <f t="shared" si="54"/>
        <v>#REF!</v>
      </c>
    </row>
    <row r="313" spans="1:43" ht="42" customHeight="1" x14ac:dyDescent="0.3">
      <c r="A313" s="1" t="e">
        <f t="shared" si="44"/>
        <v>#REF!</v>
      </c>
      <c r="B313" s="5" t="e">
        <f t="shared" si="45"/>
        <v>#REF!</v>
      </c>
      <c r="C313" s="33" t="s">
        <v>4297</v>
      </c>
      <c r="D313" s="1" t="s">
        <v>1451</v>
      </c>
      <c r="E313" s="1" t="s">
        <v>53</v>
      </c>
      <c r="F313" s="31">
        <v>210</v>
      </c>
      <c r="G313" s="1" t="s">
        <v>1450</v>
      </c>
      <c r="M313" s="1" t="s">
        <v>73</v>
      </c>
      <c r="N313" s="1" t="s">
        <v>1</v>
      </c>
      <c r="O313" s="23">
        <v>3.175144</v>
      </c>
      <c r="P313" s="1" t="e">
        <f t="shared" si="46"/>
        <v>#REF!</v>
      </c>
      <c r="R313" s="7" t="str">
        <f>Table110[[#This Row],[Short Description]]</f>
        <v>PY1-EN750-1550W</v>
      </c>
      <c r="S313" s="1" t="s">
        <v>1452</v>
      </c>
      <c r="T313" s="1" t="s">
        <v>515</v>
      </c>
      <c r="U313" s="1" t="s">
        <v>3</v>
      </c>
      <c r="V313" s="1" t="e">
        <f t="shared" si="47"/>
        <v>#REF!</v>
      </c>
      <c r="W313" s="1" t="e">
        <f t="shared" si="48"/>
        <v>#REF!</v>
      </c>
      <c r="X313" s="1" t="s">
        <v>524</v>
      </c>
      <c r="AC313" s="6"/>
      <c r="AH313" s="1" t="e">
        <f t="shared" si="49"/>
        <v>#REF!</v>
      </c>
      <c r="AI313" s="1" t="e">
        <f t="shared" si="50"/>
        <v>#REF!</v>
      </c>
      <c r="AJ313" s="1" t="e">
        <f t="shared" si="51"/>
        <v>#REF!</v>
      </c>
      <c r="AK313" s="1" t="e">
        <f t="shared" si="52"/>
        <v>#REF!</v>
      </c>
      <c r="AL313" s="1" t="s">
        <v>54</v>
      </c>
      <c r="AM313" s="1" t="s">
        <v>151</v>
      </c>
      <c r="AN313" s="11" t="e">
        <f t="shared" si="53"/>
        <v>#REF!</v>
      </c>
      <c r="AO313" s="1" t="str">
        <f>Table110[[#This Row],[Manufacturer''s Category]]</f>
        <v>Community</v>
      </c>
      <c r="AQ313" s="1" t="e">
        <f t="shared" si="54"/>
        <v>#REF!</v>
      </c>
    </row>
    <row r="314" spans="1:43" ht="42" customHeight="1" x14ac:dyDescent="0.3">
      <c r="A314" s="1" t="e">
        <f t="shared" si="44"/>
        <v>#REF!</v>
      </c>
      <c r="B314" s="5" t="e">
        <f t="shared" si="45"/>
        <v>#REF!</v>
      </c>
      <c r="C314" s="2" t="s">
        <v>4315</v>
      </c>
      <c r="D314" s="1" t="s">
        <v>3301</v>
      </c>
      <c r="E314" s="1" t="s">
        <v>53</v>
      </c>
      <c r="F314" s="31">
        <v>500</v>
      </c>
      <c r="G314" s="1" t="s">
        <v>3259</v>
      </c>
      <c r="I314" s="1" t="s">
        <v>3110</v>
      </c>
      <c r="J314" s="1" t="s">
        <v>3110</v>
      </c>
      <c r="K314" s="1" t="s">
        <v>3110</v>
      </c>
      <c r="L314" s="1" t="s">
        <v>3110</v>
      </c>
      <c r="M314" s="1" t="s">
        <v>73</v>
      </c>
      <c r="N314" s="1" t="s">
        <v>1</v>
      </c>
      <c r="O314" s="23"/>
      <c r="P314" s="1" t="s">
        <v>2</v>
      </c>
      <c r="Q314" s="1" t="s">
        <v>3110</v>
      </c>
      <c r="R314" s="7" t="s">
        <v>3260</v>
      </c>
      <c r="S314" s="1" t="s">
        <v>3261</v>
      </c>
      <c r="T314" s="1" t="s">
        <v>3071</v>
      </c>
      <c r="U314" s="1" t="s">
        <v>54</v>
      </c>
      <c r="V314" s="1" t="s">
        <v>73</v>
      </c>
      <c r="W314" s="1" t="s">
        <v>4</v>
      </c>
      <c r="X314" s="1" t="s">
        <v>524</v>
      </c>
      <c r="Y314" s="1" t="s">
        <v>3110</v>
      </c>
      <c r="Z314" s="1" t="s">
        <v>3110</v>
      </c>
      <c r="AA314" s="1" t="s">
        <v>3110</v>
      </c>
      <c r="AB314" s="1" t="s">
        <v>3110</v>
      </c>
      <c r="AC314" s="6"/>
      <c r="AD314" s="1" t="s">
        <v>3110</v>
      </c>
      <c r="AE314" s="1" t="s">
        <v>3110</v>
      </c>
      <c r="AF314" s="1" t="s">
        <v>3110</v>
      </c>
      <c r="AG314" s="1" t="s">
        <v>3110</v>
      </c>
      <c r="AH314" s="1" t="s">
        <v>5</v>
      </c>
      <c r="AI314" s="1" t="s">
        <v>6</v>
      </c>
      <c r="AJ314" s="1" t="s">
        <v>73</v>
      </c>
      <c r="AK314" s="1" t="s">
        <v>73</v>
      </c>
      <c r="AL314" s="1" t="s">
        <v>73</v>
      </c>
      <c r="AM314" s="1" t="s">
        <v>76</v>
      </c>
      <c r="AN314" s="11" t="e">
        <f t="shared" si="53"/>
        <v>#REF!</v>
      </c>
      <c r="AO314" s="1" t="s">
        <v>524</v>
      </c>
      <c r="AP314" s="1" t="s">
        <v>3110</v>
      </c>
      <c r="AQ314" s="1">
        <v>4911</v>
      </c>
    </row>
    <row r="315" spans="1:43" ht="42" customHeight="1" x14ac:dyDescent="0.3">
      <c r="A315" s="1" t="e">
        <f t="shared" si="44"/>
        <v>#REF!</v>
      </c>
      <c r="B315" s="5" t="e">
        <f t="shared" si="45"/>
        <v>#REF!</v>
      </c>
      <c r="C315" s="33" t="s">
        <v>4316</v>
      </c>
      <c r="D315" s="1" t="s">
        <v>1454</v>
      </c>
      <c r="E315" s="1" t="s">
        <v>53</v>
      </c>
      <c r="F315" s="31">
        <v>560</v>
      </c>
      <c r="G315" s="1" t="s">
        <v>1453</v>
      </c>
      <c r="M315" s="1" t="s">
        <v>73</v>
      </c>
      <c r="N315" s="1" t="s">
        <v>1</v>
      </c>
      <c r="O315" s="23">
        <v>9.5254320000000003</v>
      </c>
      <c r="P315" s="1" t="e">
        <f t="shared" ref="P315:P346" si="55">WeightUOM</f>
        <v>#REF!</v>
      </c>
      <c r="R315" s="7" t="str">
        <f>Table110[[#This Row],[Short Description]]</f>
        <v>R.15COAX</v>
      </c>
      <c r="S315" s="1" t="s">
        <v>1455</v>
      </c>
      <c r="T315" s="1" t="s">
        <v>1456</v>
      </c>
      <c r="U315" s="1" t="s">
        <v>57</v>
      </c>
      <c r="V315" s="1" t="e">
        <f t="shared" ref="V315:V346" si="56">NotForSale</f>
        <v>#REF!</v>
      </c>
      <c r="W315" s="1" t="e">
        <f t="shared" ref="W315:W346" si="57">ItemStatus</f>
        <v>#REF!</v>
      </c>
      <c r="X315" s="1" t="s">
        <v>524</v>
      </c>
      <c r="AC315" s="6"/>
      <c r="AH315" s="1" t="e">
        <f t="shared" ref="AH315:AH346" si="58">FOB</f>
        <v>#REF!</v>
      </c>
      <c r="AI315" s="1" t="e">
        <f t="shared" ref="AI315:AI346" si="59">Freight</f>
        <v>#REF!</v>
      </c>
      <c r="AJ315" s="1" t="e">
        <f t="shared" ref="AJ315:AJ346" si="60">DropShip</f>
        <v>#REF!</v>
      </c>
      <c r="AK315" s="1" t="e">
        <f t="shared" ref="AK315:AK346" si="61">EnergyStar</f>
        <v>#REF!</v>
      </c>
      <c r="AL315" s="1" t="s">
        <v>73</v>
      </c>
      <c r="AM315" s="1" t="s">
        <v>76</v>
      </c>
      <c r="AN315" s="11" t="e">
        <f t="shared" si="53"/>
        <v>#REF!</v>
      </c>
      <c r="AO315" s="1" t="str">
        <f>Table110[[#This Row],[Manufacturer''s Category]]</f>
        <v>Community</v>
      </c>
      <c r="AQ315" s="1" t="e">
        <f t="shared" ref="AQ315:AQ346" si="62">InfoComm_Number</f>
        <v>#REF!</v>
      </c>
    </row>
    <row r="316" spans="1:43" ht="42" customHeight="1" x14ac:dyDescent="0.3">
      <c r="A316" s="1" t="e">
        <f t="shared" si="44"/>
        <v>#REF!</v>
      </c>
      <c r="B316" s="5" t="e">
        <f t="shared" si="45"/>
        <v>#REF!</v>
      </c>
      <c r="C316" s="33" t="s">
        <v>4317</v>
      </c>
      <c r="D316" s="1" t="s">
        <v>1458</v>
      </c>
      <c r="E316" s="1" t="s">
        <v>53</v>
      </c>
      <c r="F316" s="31">
        <v>560</v>
      </c>
      <c r="G316" s="1" t="s">
        <v>1457</v>
      </c>
      <c r="M316" s="1" t="s">
        <v>73</v>
      </c>
      <c r="N316" s="1" t="s">
        <v>1</v>
      </c>
      <c r="O316" s="23">
        <v>9.5254320000000003</v>
      </c>
      <c r="P316" s="1" t="e">
        <f t="shared" si="55"/>
        <v>#REF!</v>
      </c>
      <c r="R316" s="7" t="str">
        <f>Table110[[#This Row],[Short Description]]</f>
        <v>R.15COAXB</v>
      </c>
      <c r="S316" s="1" t="s">
        <v>1459</v>
      </c>
      <c r="T316" s="1" t="s">
        <v>1456</v>
      </c>
      <c r="U316" s="1" t="s">
        <v>57</v>
      </c>
      <c r="V316" s="1" t="e">
        <f t="shared" si="56"/>
        <v>#REF!</v>
      </c>
      <c r="W316" s="1" t="e">
        <f t="shared" si="57"/>
        <v>#REF!</v>
      </c>
      <c r="X316" s="1" t="s">
        <v>524</v>
      </c>
      <c r="AC316" s="6"/>
      <c r="AH316" s="1" t="e">
        <f t="shared" si="58"/>
        <v>#REF!</v>
      </c>
      <c r="AI316" s="1" t="e">
        <f t="shared" si="59"/>
        <v>#REF!</v>
      </c>
      <c r="AJ316" s="1" t="e">
        <f t="shared" si="60"/>
        <v>#REF!</v>
      </c>
      <c r="AK316" s="1" t="e">
        <f t="shared" si="61"/>
        <v>#REF!</v>
      </c>
      <c r="AL316" s="1" t="s">
        <v>73</v>
      </c>
      <c r="AM316" s="1" t="s">
        <v>76</v>
      </c>
      <c r="AN316" s="11" t="e">
        <f t="shared" si="53"/>
        <v>#REF!</v>
      </c>
      <c r="AO316" s="1" t="str">
        <f>Table110[[#This Row],[Manufacturer''s Category]]</f>
        <v>Community</v>
      </c>
      <c r="AQ316" s="1" t="e">
        <f t="shared" si="62"/>
        <v>#REF!</v>
      </c>
    </row>
    <row r="317" spans="1:43" ht="42" customHeight="1" x14ac:dyDescent="0.3">
      <c r="A317" s="1" t="e">
        <f t="shared" si="44"/>
        <v>#REF!</v>
      </c>
      <c r="B317" s="5" t="e">
        <f t="shared" si="45"/>
        <v>#REF!</v>
      </c>
      <c r="C317" s="33" t="s">
        <v>4318</v>
      </c>
      <c r="D317" s="1" t="s">
        <v>1461</v>
      </c>
      <c r="E317" s="1" t="s">
        <v>53</v>
      </c>
      <c r="F317" s="31">
        <v>958</v>
      </c>
      <c r="G317" s="1" t="s">
        <v>1460</v>
      </c>
      <c r="M317" s="1" t="s">
        <v>73</v>
      </c>
      <c r="N317" s="1" t="s">
        <v>1</v>
      </c>
      <c r="O317" s="23">
        <v>13.1995272</v>
      </c>
      <c r="P317" s="1" t="e">
        <f t="shared" si="55"/>
        <v>#REF!</v>
      </c>
      <c r="R317" s="7" t="str">
        <f>Table110[[#This Row],[Short Description]]</f>
        <v>R.25-94TZ</v>
      </c>
      <c r="S317" s="1" t="s">
        <v>1462</v>
      </c>
      <c r="T317" s="1" t="s">
        <v>1456</v>
      </c>
      <c r="U317" s="1" t="s">
        <v>57</v>
      </c>
      <c r="V317" s="1" t="e">
        <f t="shared" si="56"/>
        <v>#REF!</v>
      </c>
      <c r="W317" s="1" t="e">
        <f t="shared" si="57"/>
        <v>#REF!</v>
      </c>
      <c r="X317" s="1" t="s">
        <v>524</v>
      </c>
      <c r="AC317" s="6"/>
      <c r="AH317" s="1" t="e">
        <f t="shared" si="58"/>
        <v>#REF!</v>
      </c>
      <c r="AI317" s="1" t="e">
        <f t="shared" si="59"/>
        <v>#REF!</v>
      </c>
      <c r="AJ317" s="1" t="e">
        <f t="shared" si="60"/>
        <v>#REF!</v>
      </c>
      <c r="AK317" s="1" t="e">
        <f t="shared" si="61"/>
        <v>#REF!</v>
      </c>
      <c r="AL317" s="1" t="s">
        <v>73</v>
      </c>
      <c r="AM317" s="1" t="s">
        <v>76</v>
      </c>
      <c r="AN317" s="11" t="e">
        <f t="shared" si="53"/>
        <v>#REF!</v>
      </c>
      <c r="AO317" s="1" t="str">
        <f>Table110[[#This Row],[Manufacturer''s Category]]</f>
        <v>Community</v>
      </c>
      <c r="AQ317" s="1" t="e">
        <f t="shared" si="62"/>
        <v>#REF!</v>
      </c>
    </row>
    <row r="318" spans="1:43" ht="42" customHeight="1" x14ac:dyDescent="0.3">
      <c r="A318" s="1" t="e">
        <f t="shared" si="44"/>
        <v>#REF!</v>
      </c>
      <c r="B318" s="5" t="e">
        <f t="shared" si="45"/>
        <v>#REF!</v>
      </c>
      <c r="C318" s="33" t="s">
        <v>4319</v>
      </c>
      <c r="D318" s="1" t="s">
        <v>1464</v>
      </c>
      <c r="E318" s="1" t="s">
        <v>53</v>
      </c>
      <c r="F318" s="31">
        <v>848</v>
      </c>
      <c r="G318" s="1" t="s">
        <v>1463</v>
      </c>
      <c r="M318" s="1" t="s">
        <v>73</v>
      </c>
      <c r="N318" s="1" t="s">
        <v>1</v>
      </c>
      <c r="O318" s="23">
        <v>12.246983999999999</v>
      </c>
      <c r="P318" s="1" t="e">
        <f t="shared" si="55"/>
        <v>#REF!</v>
      </c>
      <c r="R318" s="7" t="str">
        <f>Table110[[#This Row],[Short Description]]</f>
        <v>R.25-94Z</v>
      </c>
      <c r="S318" s="1" t="s">
        <v>1465</v>
      </c>
      <c r="T318" s="1" t="s">
        <v>1456</v>
      </c>
      <c r="U318" s="1" t="s">
        <v>57</v>
      </c>
      <c r="V318" s="1" t="e">
        <f t="shared" si="56"/>
        <v>#REF!</v>
      </c>
      <c r="W318" s="1" t="e">
        <f t="shared" si="57"/>
        <v>#REF!</v>
      </c>
      <c r="X318" s="1" t="s">
        <v>524</v>
      </c>
      <c r="AC318" s="6"/>
      <c r="AH318" s="1" t="e">
        <f t="shared" si="58"/>
        <v>#REF!</v>
      </c>
      <c r="AI318" s="1" t="e">
        <f t="shared" si="59"/>
        <v>#REF!</v>
      </c>
      <c r="AJ318" s="1" t="e">
        <f t="shared" si="60"/>
        <v>#REF!</v>
      </c>
      <c r="AK318" s="1" t="e">
        <f t="shared" si="61"/>
        <v>#REF!</v>
      </c>
      <c r="AL318" s="1" t="s">
        <v>73</v>
      </c>
      <c r="AM318" s="1" t="s">
        <v>76</v>
      </c>
      <c r="AN318" s="11" t="e">
        <f t="shared" si="53"/>
        <v>#REF!</v>
      </c>
      <c r="AO318" s="1" t="str">
        <f>Table110[[#This Row],[Manufacturer''s Category]]</f>
        <v>Community</v>
      </c>
      <c r="AQ318" s="1" t="e">
        <f t="shared" si="62"/>
        <v>#REF!</v>
      </c>
    </row>
    <row r="319" spans="1:43" ht="42" customHeight="1" x14ac:dyDescent="0.3">
      <c r="A319" s="1" t="e">
        <f t="shared" si="44"/>
        <v>#REF!</v>
      </c>
      <c r="B319" s="5" t="e">
        <f t="shared" si="45"/>
        <v>#REF!</v>
      </c>
      <c r="C319" s="33" t="s">
        <v>4320</v>
      </c>
      <c r="D319" s="1" t="s">
        <v>1467</v>
      </c>
      <c r="E319" s="1" t="s">
        <v>53</v>
      </c>
      <c r="F319" s="31">
        <v>1050</v>
      </c>
      <c r="G319" s="1" t="s">
        <v>1466</v>
      </c>
      <c r="M319" s="1" t="s">
        <v>73</v>
      </c>
      <c r="N319" s="1" t="s">
        <v>1</v>
      </c>
      <c r="O319" s="23">
        <v>18.14368</v>
      </c>
      <c r="P319" s="1" t="e">
        <f t="shared" si="55"/>
        <v>#REF!</v>
      </c>
      <c r="R319" s="7" t="str">
        <f>Table110[[#This Row],[Short Description]]</f>
        <v>R.35-3896</v>
      </c>
      <c r="S319" s="1" t="s">
        <v>1468</v>
      </c>
      <c r="T319" s="1" t="s">
        <v>1456</v>
      </c>
      <c r="U319" s="1" t="s">
        <v>57</v>
      </c>
      <c r="V319" s="1" t="e">
        <f t="shared" si="56"/>
        <v>#REF!</v>
      </c>
      <c r="W319" s="1" t="e">
        <f t="shared" si="57"/>
        <v>#REF!</v>
      </c>
      <c r="X319" s="1" t="s">
        <v>524</v>
      </c>
      <c r="AC319" s="6"/>
      <c r="AH319" s="1" t="e">
        <f t="shared" si="58"/>
        <v>#REF!</v>
      </c>
      <c r="AI319" s="1" t="e">
        <f t="shared" si="59"/>
        <v>#REF!</v>
      </c>
      <c r="AJ319" s="1" t="e">
        <f t="shared" si="60"/>
        <v>#REF!</v>
      </c>
      <c r="AK319" s="1" t="e">
        <f t="shared" si="61"/>
        <v>#REF!</v>
      </c>
      <c r="AL319" s="1" t="s">
        <v>73</v>
      </c>
      <c r="AM319" s="1" t="s">
        <v>76</v>
      </c>
      <c r="AN319" s="11" t="e">
        <f t="shared" si="53"/>
        <v>#REF!</v>
      </c>
      <c r="AO319" s="1" t="str">
        <f>Table110[[#This Row],[Manufacturer''s Category]]</f>
        <v>Community</v>
      </c>
      <c r="AQ319" s="1" t="e">
        <f t="shared" si="62"/>
        <v>#REF!</v>
      </c>
    </row>
    <row r="320" spans="1:43" ht="42" customHeight="1" x14ac:dyDescent="0.3">
      <c r="A320" s="1" t="e">
        <f t="shared" si="44"/>
        <v>#REF!</v>
      </c>
      <c r="B320" s="5" t="e">
        <f t="shared" si="45"/>
        <v>#REF!</v>
      </c>
      <c r="C320" s="33" t="s">
        <v>4321</v>
      </c>
      <c r="D320" s="1" t="s">
        <v>1470</v>
      </c>
      <c r="E320" s="1" t="s">
        <v>53</v>
      </c>
      <c r="F320" s="31">
        <v>1050</v>
      </c>
      <c r="G320" s="1" t="s">
        <v>1469</v>
      </c>
      <c r="M320" s="1" t="s">
        <v>73</v>
      </c>
      <c r="N320" s="1" t="s">
        <v>1</v>
      </c>
      <c r="O320" s="23">
        <v>18.14368</v>
      </c>
      <c r="P320" s="1" t="e">
        <f t="shared" si="55"/>
        <v>#REF!</v>
      </c>
      <c r="R320" s="7" t="str">
        <f>Table110[[#This Row],[Short Description]]</f>
        <v>R.35-3896B</v>
      </c>
      <c r="S320" s="1" t="s">
        <v>1471</v>
      </c>
      <c r="T320" s="1" t="s">
        <v>1456</v>
      </c>
      <c r="U320" s="1" t="s">
        <v>57</v>
      </c>
      <c r="V320" s="1" t="e">
        <f t="shared" si="56"/>
        <v>#REF!</v>
      </c>
      <c r="W320" s="1" t="e">
        <f t="shared" si="57"/>
        <v>#REF!</v>
      </c>
      <c r="X320" s="1" t="s">
        <v>524</v>
      </c>
      <c r="AC320" s="6"/>
      <c r="AH320" s="1" t="e">
        <f t="shared" si="58"/>
        <v>#REF!</v>
      </c>
      <c r="AI320" s="1" t="e">
        <f t="shared" si="59"/>
        <v>#REF!</v>
      </c>
      <c r="AJ320" s="1" t="e">
        <f t="shared" si="60"/>
        <v>#REF!</v>
      </c>
      <c r="AK320" s="1" t="e">
        <f t="shared" si="61"/>
        <v>#REF!</v>
      </c>
      <c r="AL320" s="1" t="s">
        <v>73</v>
      </c>
      <c r="AM320" s="1" t="s">
        <v>76</v>
      </c>
      <c r="AN320" s="11" t="e">
        <f t="shared" si="53"/>
        <v>#REF!</v>
      </c>
      <c r="AO320" s="1" t="str">
        <f>Table110[[#This Row],[Manufacturer''s Category]]</f>
        <v>Community</v>
      </c>
      <c r="AQ320" s="1" t="e">
        <f t="shared" si="62"/>
        <v>#REF!</v>
      </c>
    </row>
    <row r="321" spans="1:43" ht="42" customHeight="1" x14ac:dyDescent="0.3">
      <c r="A321" s="1" t="e">
        <f t="shared" si="44"/>
        <v>#REF!</v>
      </c>
      <c r="B321" s="5" t="e">
        <f t="shared" si="45"/>
        <v>#REF!</v>
      </c>
      <c r="C321" s="33" t="s">
        <v>4322</v>
      </c>
      <c r="D321" s="1" t="s">
        <v>1473</v>
      </c>
      <c r="E321" s="1" t="s">
        <v>53</v>
      </c>
      <c r="F321" s="31">
        <v>810</v>
      </c>
      <c r="G321" s="1" t="s">
        <v>1472</v>
      </c>
      <c r="M321" s="1" t="s">
        <v>73</v>
      </c>
      <c r="N321" s="1" t="s">
        <v>1</v>
      </c>
      <c r="O321" s="23">
        <v>14.514944</v>
      </c>
      <c r="P321" s="1" t="e">
        <f t="shared" si="55"/>
        <v>#REF!</v>
      </c>
      <c r="R321" s="7" t="str">
        <f>Table110[[#This Row],[Short Description]]</f>
        <v>R.35COAX</v>
      </c>
      <c r="S321" s="1" t="s">
        <v>1474</v>
      </c>
      <c r="T321" s="1" t="s">
        <v>1456</v>
      </c>
      <c r="U321" s="1" t="s">
        <v>57</v>
      </c>
      <c r="V321" s="1" t="e">
        <f t="shared" si="56"/>
        <v>#REF!</v>
      </c>
      <c r="W321" s="1" t="e">
        <f t="shared" si="57"/>
        <v>#REF!</v>
      </c>
      <c r="X321" s="1" t="s">
        <v>524</v>
      </c>
      <c r="AC321" s="6"/>
      <c r="AH321" s="1" t="e">
        <f t="shared" si="58"/>
        <v>#REF!</v>
      </c>
      <c r="AI321" s="1" t="e">
        <f t="shared" si="59"/>
        <v>#REF!</v>
      </c>
      <c r="AJ321" s="1" t="e">
        <f t="shared" si="60"/>
        <v>#REF!</v>
      </c>
      <c r="AK321" s="1" t="e">
        <f t="shared" si="61"/>
        <v>#REF!</v>
      </c>
      <c r="AL321" s="1" t="s">
        <v>73</v>
      </c>
      <c r="AM321" s="1" t="s">
        <v>76</v>
      </c>
      <c r="AN321" s="11" t="e">
        <f t="shared" si="53"/>
        <v>#REF!</v>
      </c>
      <c r="AO321" s="1" t="str">
        <f>Table110[[#This Row],[Manufacturer''s Category]]</f>
        <v>Community</v>
      </c>
      <c r="AQ321" s="1" t="e">
        <f t="shared" si="62"/>
        <v>#REF!</v>
      </c>
    </row>
    <row r="322" spans="1:43" ht="42" customHeight="1" x14ac:dyDescent="0.3">
      <c r="A322" s="1" t="e">
        <f t="shared" ref="A322:A385" si="63">Company</f>
        <v>#REF!</v>
      </c>
      <c r="B322" s="5" t="e">
        <f t="shared" ref="B322:B385" si="64">Effectivity_Date</f>
        <v>#REF!</v>
      </c>
      <c r="C322" s="33" t="s">
        <v>4323</v>
      </c>
      <c r="D322" s="1" t="s">
        <v>1476</v>
      </c>
      <c r="E322" s="1" t="s">
        <v>53</v>
      </c>
      <c r="F322" s="31">
        <v>810</v>
      </c>
      <c r="G322" s="1" t="s">
        <v>1475</v>
      </c>
      <c r="M322" s="1" t="s">
        <v>73</v>
      </c>
      <c r="N322" s="1" t="s">
        <v>1</v>
      </c>
      <c r="O322" s="23">
        <v>14.514944</v>
      </c>
      <c r="P322" s="1" t="e">
        <f t="shared" si="55"/>
        <v>#REF!</v>
      </c>
      <c r="R322" s="7" t="str">
        <f>Table110[[#This Row],[Short Description]]</f>
        <v>R.35COAXB</v>
      </c>
      <c r="S322" s="1" t="s">
        <v>1477</v>
      </c>
      <c r="T322" s="1" t="s">
        <v>1456</v>
      </c>
      <c r="U322" s="1" t="s">
        <v>57</v>
      </c>
      <c r="V322" s="1" t="e">
        <f t="shared" si="56"/>
        <v>#REF!</v>
      </c>
      <c r="W322" s="1" t="e">
        <f t="shared" si="57"/>
        <v>#REF!</v>
      </c>
      <c r="X322" s="1" t="s">
        <v>524</v>
      </c>
      <c r="AC322" s="6"/>
      <c r="AH322" s="1" t="e">
        <f t="shared" si="58"/>
        <v>#REF!</v>
      </c>
      <c r="AI322" s="1" t="e">
        <f t="shared" si="59"/>
        <v>#REF!</v>
      </c>
      <c r="AJ322" s="1" t="e">
        <f t="shared" si="60"/>
        <v>#REF!</v>
      </c>
      <c r="AK322" s="1" t="e">
        <f t="shared" si="61"/>
        <v>#REF!</v>
      </c>
      <c r="AL322" s="1" t="s">
        <v>73</v>
      </c>
      <c r="AM322" s="1" t="s">
        <v>76</v>
      </c>
      <c r="AN322" s="11" t="e">
        <f t="shared" ref="AN322:AN385" si="65">URL</f>
        <v>#REF!</v>
      </c>
      <c r="AO322" s="1" t="str">
        <f>Table110[[#This Row],[Manufacturer''s Category]]</f>
        <v>Community</v>
      </c>
      <c r="AQ322" s="1" t="e">
        <f t="shared" si="62"/>
        <v>#REF!</v>
      </c>
    </row>
    <row r="323" spans="1:43" ht="42" customHeight="1" x14ac:dyDescent="0.3">
      <c r="A323" s="1" t="e">
        <f t="shared" si="63"/>
        <v>#REF!</v>
      </c>
      <c r="B323" s="5" t="e">
        <f t="shared" si="64"/>
        <v>#REF!</v>
      </c>
      <c r="C323" s="33" t="s">
        <v>4324</v>
      </c>
      <c r="D323" s="1" t="s">
        <v>1479</v>
      </c>
      <c r="E323" s="1" t="s">
        <v>53</v>
      </c>
      <c r="F323" s="31">
        <v>3082</v>
      </c>
      <c r="G323" s="1" t="s">
        <v>1478</v>
      </c>
      <c r="M323" s="1" t="s">
        <v>73</v>
      </c>
      <c r="N323" s="1" t="s">
        <v>1</v>
      </c>
      <c r="O323" s="23">
        <v>23.133192000000001</v>
      </c>
      <c r="P323" s="1" t="e">
        <f t="shared" si="55"/>
        <v>#REF!</v>
      </c>
      <c r="R323" s="7" t="str">
        <f>Table110[[#This Row],[Short Description]]</f>
        <v>R.5-66MAX</v>
      </c>
      <c r="S323" s="1" t="s">
        <v>1480</v>
      </c>
      <c r="T323" s="1" t="s">
        <v>1456</v>
      </c>
      <c r="U323" s="1" t="s">
        <v>57</v>
      </c>
      <c r="V323" s="1" t="e">
        <f t="shared" si="56"/>
        <v>#REF!</v>
      </c>
      <c r="W323" s="1" t="e">
        <f t="shared" si="57"/>
        <v>#REF!</v>
      </c>
      <c r="X323" s="1" t="s">
        <v>524</v>
      </c>
      <c r="AC323" s="6"/>
      <c r="AH323" s="1" t="e">
        <f t="shared" si="58"/>
        <v>#REF!</v>
      </c>
      <c r="AI323" s="1" t="e">
        <f t="shared" si="59"/>
        <v>#REF!</v>
      </c>
      <c r="AJ323" s="1" t="e">
        <f t="shared" si="60"/>
        <v>#REF!</v>
      </c>
      <c r="AK323" s="1" t="e">
        <f t="shared" si="61"/>
        <v>#REF!</v>
      </c>
      <c r="AL323" s="1" t="s">
        <v>54</v>
      </c>
      <c r="AM323" s="1" t="s">
        <v>151</v>
      </c>
      <c r="AN323" s="11" t="e">
        <f t="shared" si="65"/>
        <v>#REF!</v>
      </c>
      <c r="AO323" s="1" t="str">
        <f>Table110[[#This Row],[Manufacturer''s Category]]</f>
        <v>Community</v>
      </c>
      <c r="AQ323" s="1" t="e">
        <f t="shared" si="62"/>
        <v>#REF!</v>
      </c>
    </row>
    <row r="324" spans="1:43" ht="42" customHeight="1" x14ac:dyDescent="0.3">
      <c r="A324" s="1" t="e">
        <f t="shared" si="63"/>
        <v>#REF!</v>
      </c>
      <c r="B324" s="5" t="e">
        <f t="shared" si="64"/>
        <v>#REF!</v>
      </c>
      <c r="C324" s="33" t="s">
        <v>4325</v>
      </c>
      <c r="D324" s="1" t="s">
        <v>1482</v>
      </c>
      <c r="E324" s="1" t="s">
        <v>53</v>
      </c>
      <c r="F324" s="31">
        <v>3082</v>
      </c>
      <c r="G324" s="1" t="s">
        <v>1481</v>
      </c>
      <c r="M324" s="1" t="s">
        <v>73</v>
      </c>
      <c r="N324" s="1" t="s">
        <v>1</v>
      </c>
      <c r="O324" s="23">
        <v>23.133192000000001</v>
      </c>
      <c r="P324" s="1" t="e">
        <f t="shared" si="55"/>
        <v>#REF!</v>
      </c>
      <c r="R324" s="7" t="str">
        <f>Table110[[#This Row],[Short Description]]</f>
        <v>R.5-66MAXB</v>
      </c>
      <c r="S324" s="1" t="s">
        <v>1483</v>
      </c>
      <c r="T324" s="1" t="s">
        <v>1456</v>
      </c>
      <c r="U324" s="1" t="s">
        <v>57</v>
      </c>
      <c r="V324" s="1" t="e">
        <f t="shared" si="56"/>
        <v>#REF!</v>
      </c>
      <c r="W324" s="1" t="e">
        <f t="shared" si="57"/>
        <v>#REF!</v>
      </c>
      <c r="X324" s="1" t="s">
        <v>524</v>
      </c>
      <c r="AC324" s="6"/>
      <c r="AH324" s="1" t="e">
        <f t="shared" si="58"/>
        <v>#REF!</v>
      </c>
      <c r="AI324" s="1" t="e">
        <f t="shared" si="59"/>
        <v>#REF!</v>
      </c>
      <c r="AJ324" s="1" t="e">
        <f t="shared" si="60"/>
        <v>#REF!</v>
      </c>
      <c r="AK324" s="1" t="e">
        <f t="shared" si="61"/>
        <v>#REF!</v>
      </c>
      <c r="AL324" s="1" t="s">
        <v>54</v>
      </c>
      <c r="AM324" s="1" t="s">
        <v>151</v>
      </c>
      <c r="AN324" s="11" t="e">
        <f t="shared" si="65"/>
        <v>#REF!</v>
      </c>
      <c r="AO324" s="1" t="str">
        <f>Table110[[#This Row],[Manufacturer''s Category]]</f>
        <v>Community</v>
      </c>
      <c r="AQ324" s="1" t="e">
        <f t="shared" si="62"/>
        <v>#REF!</v>
      </c>
    </row>
    <row r="325" spans="1:43" ht="42" customHeight="1" x14ac:dyDescent="0.3">
      <c r="A325" s="1" t="e">
        <f t="shared" si="63"/>
        <v>#REF!</v>
      </c>
      <c r="B325" s="5" t="e">
        <f t="shared" si="64"/>
        <v>#REF!</v>
      </c>
      <c r="C325" s="33" t="s">
        <v>4326</v>
      </c>
      <c r="D325" s="1" t="s">
        <v>1485</v>
      </c>
      <c r="E325" s="1" t="s">
        <v>53</v>
      </c>
      <c r="F325" s="31">
        <v>1596</v>
      </c>
      <c r="G325" s="1" t="s">
        <v>1484</v>
      </c>
      <c r="M325" s="1" t="s">
        <v>73</v>
      </c>
      <c r="N325" s="1" t="s">
        <v>1</v>
      </c>
      <c r="O325" s="23">
        <v>18.597272</v>
      </c>
      <c r="P325" s="1" t="e">
        <f t="shared" si="55"/>
        <v>#REF!</v>
      </c>
      <c r="R325" s="7" t="str">
        <f>Table110[[#This Row],[Short Description]]</f>
        <v>R.5-66TZ</v>
      </c>
      <c r="S325" s="1" t="s">
        <v>1486</v>
      </c>
      <c r="T325" s="1" t="s">
        <v>1456</v>
      </c>
      <c r="U325" s="1" t="s">
        <v>57</v>
      </c>
      <c r="V325" s="1" t="e">
        <f t="shared" si="56"/>
        <v>#REF!</v>
      </c>
      <c r="W325" s="1" t="e">
        <f t="shared" si="57"/>
        <v>#REF!</v>
      </c>
      <c r="X325" s="1" t="s">
        <v>524</v>
      </c>
      <c r="AC325" s="6"/>
      <c r="AH325" s="1" t="e">
        <f t="shared" si="58"/>
        <v>#REF!</v>
      </c>
      <c r="AI325" s="1" t="e">
        <f t="shared" si="59"/>
        <v>#REF!</v>
      </c>
      <c r="AJ325" s="1" t="e">
        <f t="shared" si="60"/>
        <v>#REF!</v>
      </c>
      <c r="AK325" s="1" t="e">
        <f t="shared" si="61"/>
        <v>#REF!</v>
      </c>
      <c r="AL325" s="1" t="s">
        <v>54</v>
      </c>
      <c r="AM325" s="1" t="s">
        <v>151</v>
      </c>
      <c r="AN325" s="11" t="e">
        <f t="shared" si="65"/>
        <v>#REF!</v>
      </c>
      <c r="AO325" s="1" t="str">
        <f>Table110[[#This Row],[Manufacturer''s Category]]</f>
        <v>Community</v>
      </c>
      <c r="AQ325" s="1" t="e">
        <f t="shared" si="62"/>
        <v>#REF!</v>
      </c>
    </row>
    <row r="326" spans="1:43" ht="42" customHeight="1" x14ac:dyDescent="0.3">
      <c r="A326" s="1" t="e">
        <f t="shared" si="63"/>
        <v>#REF!</v>
      </c>
      <c r="B326" s="5" t="e">
        <f t="shared" si="64"/>
        <v>#REF!</v>
      </c>
      <c r="C326" s="33" t="s">
        <v>4327</v>
      </c>
      <c r="D326" s="1" t="s">
        <v>1488</v>
      </c>
      <c r="E326" s="1" t="s">
        <v>53</v>
      </c>
      <c r="F326" s="31">
        <v>1486</v>
      </c>
      <c r="G326" s="1" t="s">
        <v>1487</v>
      </c>
      <c r="M326" s="1" t="s">
        <v>73</v>
      </c>
      <c r="N326" s="1" t="s">
        <v>1</v>
      </c>
      <c r="O326" s="23">
        <v>18.14368</v>
      </c>
      <c r="P326" s="1" t="e">
        <f t="shared" si="55"/>
        <v>#REF!</v>
      </c>
      <c r="R326" s="7" t="str">
        <f>Table110[[#This Row],[Short Description]]</f>
        <v>R.5-66Z</v>
      </c>
      <c r="S326" s="1" t="s">
        <v>1489</v>
      </c>
      <c r="T326" s="1" t="s">
        <v>1456</v>
      </c>
      <c r="U326" s="1" t="s">
        <v>57</v>
      </c>
      <c r="V326" s="1" t="e">
        <f t="shared" si="56"/>
        <v>#REF!</v>
      </c>
      <c r="W326" s="1" t="e">
        <f t="shared" si="57"/>
        <v>#REF!</v>
      </c>
      <c r="X326" s="1" t="s">
        <v>524</v>
      </c>
      <c r="AC326" s="6"/>
      <c r="AH326" s="1" t="e">
        <f t="shared" si="58"/>
        <v>#REF!</v>
      </c>
      <c r="AI326" s="1" t="e">
        <f t="shared" si="59"/>
        <v>#REF!</v>
      </c>
      <c r="AJ326" s="1" t="e">
        <f t="shared" si="60"/>
        <v>#REF!</v>
      </c>
      <c r="AK326" s="1" t="e">
        <f t="shared" si="61"/>
        <v>#REF!</v>
      </c>
      <c r="AL326" s="1" t="s">
        <v>54</v>
      </c>
      <c r="AM326" s="1" t="s">
        <v>151</v>
      </c>
      <c r="AN326" s="11" t="e">
        <f t="shared" si="65"/>
        <v>#REF!</v>
      </c>
      <c r="AO326" s="1" t="str">
        <f>Table110[[#This Row],[Manufacturer''s Category]]</f>
        <v>Community</v>
      </c>
      <c r="AQ326" s="1" t="e">
        <f t="shared" si="62"/>
        <v>#REF!</v>
      </c>
    </row>
    <row r="327" spans="1:43" ht="42" customHeight="1" x14ac:dyDescent="0.3">
      <c r="A327" s="1" t="e">
        <f t="shared" si="63"/>
        <v>#REF!</v>
      </c>
      <c r="B327" s="5" t="e">
        <f t="shared" si="64"/>
        <v>#REF!</v>
      </c>
      <c r="C327" s="33" t="s">
        <v>4328</v>
      </c>
      <c r="D327" s="1" t="s">
        <v>1491</v>
      </c>
      <c r="E327" s="1" t="s">
        <v>53</v>
      </c>
      <c r="F327" s="31">
        <v>1596</v>
      </c>
      <c r="G327" s="1" t="s">
        <v>1490</v>
      </c>
      <c r="M327" s="1" t="s">
        <v>73</v>
      </c>
      <c r="N327" s="1" t="s">
        <v>1</v>
      </c>
      <c r="O327" s="23">
        <v>18.597272</v>
      </c>
      <c r="P327" s="1" t="e">
        <f t="shared" si="55"/>
        <v>#REF!</v>
      </c>
      <c r="R327" s="7" t="str">
        <f>Table110[[#This Row],[Short Description]]</f>
        <v>R.5-94TZ</v>
      </c>
      <c r="S327" s="1" t="s">
        <v>1492</v>
      </c>
      <c r="T327" s="1" t="s">
        <v>1456</v>
      </c>
      <c r="U327" s="1" t="s">
        <v>57</v>
      </c>
      <c r="V327" s="1" t="e">
        <f t="shared" si="56"/>
        <v>#REF!</v>
      </c>
      <c r="W327" s="1" t="e">
        <f t="shared" si="57"/>
        <v>#REF!</v>
      </c>
      <c r="X327" s="1" t="s">
        <v>524</v>
      </c>
      <c r="AC327" s="6"/>
      <c r="AH327" s="1" t="e">
        <f t="shared" si="58"/>
        <v>#REF!</v>
      </c>
      <c r="AI327" s="1" t="e">
        <f t="shared" si="59"/>
        <v>#REF!</v>
      </c>
      <c r="AJ327" s="1" t="e">
        <f t="shared" si="60"/>
        <v>#REF!</v>
      </c>
      <c r="AK327" s="1" t="e">
        <f t="shared" si="61"/>
        <v>#REF!</v>
      </c>
      <c r="AL327" s="1" t="s">
        <v>54</v>
      </c>
      <c r="AM327" s="1" t="s">
        <v>151</v>
      </c>
      <c r="AN327" s="11" t="e">
        <f t="shared" si="65"/>
        <v>#REF!</v>
      </c>
      <c r="AO327" s="1" t="str">
        <f>Table110[[#This Row],[Manufacturer''s Category]]</f>
        <v>Community</v>
      </c>
      <c r="AQ327" s="1" t="e">
        <f t="shared" si="62"/>
        <v>#REF!</v>
      </c>
    </row>
    <row r="328" spans="1:43" ht="42" customHeight="1" x14ac:dyDescent="0.3">
      <c r="A328" s="1" t="e">
        <f t="shared" si="63"/>
        <v>#REF!</v>
      </c>
      <c r="B328" s="5" t="e">
        <f t="shared" si="64"/>
        <v>#REF!</v>
      </c>
      <c r="C328" s="33" t="s">
        <v>4329</v>
      </c>
      <c r="D328" s="1" t="s">
        <v>1494</v>
      </c>
      <c r="E328" s="1" t="s">
        <v>53</v>
      </c>
      <c r="F328" s="31">
        <v>1486</v>
      </c>
      <c r="G328" s="1" t="s">
        <v>1493</v>
      </c>
      <c r="M328" s="1" t="s">
        <v>73</v>
      </c>
      <c r="N328" s="1" t="s">
        <v>1</v>
      </c>
      <c r="O328" s="23">
        <v>18.14368</v>
      </c>
      <c r="P328" s="1" t="e">
        <f t="shared" si="55"/>
        <v>#REF!</v>
      </c>
      <c r="R328" s="7" t="str">
        <f>Table110[[#This Row],[Short Description]]</f>
        <v>R.5-94Z</v>
      </c>
      <c r="S328" s="1" t="s">
        <v>1495</v>
      </c>
      <c r="T328" s="1" t="s">
        <v>1456</v>
      </c>
      <c r="U328" s="1" t="s">
        <v>57</v>
      </c>
      <c r="V328" s="1" t="e">
        <f t="shared" si="56"/>
        <v>#REF!</v>
      </c>
      <c r="W328" s="1" t="e">
        <f t="shared" si="57"/>
        <v>#REF!</v>
      </c>
      <c r="X328" s="1" t="s">
        <v>524</v>
      </c>
      <c r="AC328" s="6"/>
      <c r="AH328" s="1" t="e">
        <f t="shared" si="58"/>
        <v>#REF!</v>
      </c>
      <c r="AI328" s="1" t="e">
        <f t="shared" si="59"/>
        <v>#REF!</v>
      </c>
      <c r="AJ328" s="1" t="e">
        <f t="shared" si="60"/>
        <v>#REF!</v>
      </c>
      <c r="AK328" s="1" t="e">
        <f t="shared" si="61"/>
        <v>#REF!</v>
      </c>
      <c r="AL328" s="1" t="s">
        <v>54</v>
      </c>
      <c r="AM328" s="1" t="s">
        <v>151</v>
      </c>
      <c r="AN328" s="11" t="e">
        <f t="shared" si="65"/>
        <v>#REF!</v>
      </c>
      <c r="AO328" s="1" t="str">
        <f>Table110[[#This Row],[Manufacturer''s Category]]</f>
        <v>Community</v>
      </c>
      <c r="AQ328" s="1" t="e">
        <f t="shared" si="62"/>
        <v>#REF!</v>
      </c>
    </row>
    <row r="329" spans="1:43" ht="42" customHeight="1" x14ac:dyDescent="0.3">
      <c r="A329" s="1" t="e">
        <f t="shared" si="63"/>
        <v>#REF!</v>
      </c>
      <c r="B329" s="5" t="e">
        <f t="shared" si="64"/>
        <v>#REF!</v>
      </c>
      <c r="C329" s="33" t="s">
        <v>4330</v>
      </c>
      <c r="D329" s="1" t="s">
        <v>1497</v>
      </c>
      <c r="E329" s="1" t="s">
        <v>53</v>
      </c>
      <c r="F329" s="31">
        <v>3082</v>
      </c>
      <c r="G329" s="1" t="s">
        <v>1496</v>
      </c>
      <c r="M329" s="1" t="s">
        <v>73</v>
      </c>
      <c r="N329" s="1" t="s">
        <v>1</v>
      </c>
      <c r="O329" s="23">
        <v>23.133192000000001</v>
      </c>
      <c r="P329" s="1" t="e">
        <f t="shared" si="55"/>
        <v>#REF!</v>
      </c>
      <c r="R329" s="7" t="str">
        <f>Table110[[#This Row],[Short Description]]</f>
        <v>R.5-96MAX</v>
      </c>
      <c r="S329" s="1" t="s">
        <v>1498</v>
      </c>
      <c r="T329" s="1" t="s">
        <v>1456</v>
      </c>
      <c r="U329" s="1" t="s">
        <v>57</v>
      </c>
      <c r="V329" s="1" t="e">
        <f t="shared" si="56"/>
        <v>#REF!</v>
      </c>
      <c r="W329" s="1" t="e">
        <f t="shared" si="57"/>
        <v>#REF!</v>
      </c>
      <c r="X329" s="1" t="s">
        <v>524</v>
      </c>
      <c r="AC329" s="6"/>
      <c r="AH329" s="1" t="e">
        <f t="shared" si="58"/>
        <v>#REF!</v>
      </c>
      <c r="AI329" s="1" t="e">
        <f t="shared" si="59"/>
        <v>#REF!</v>
      </c>
      <c r="AJ329" s="1" t="e">
        <f t="shared" si="60"/>
        <v>#REF!</v>
      </c>
      <c r="AK329" s="1" t="e">
        <f t="shared" si="61"/>
        <v>#REF!</v>
      </c>
      <c r="AL329" s="1" t="s">
        <v>54</v>
      </c>
      <c r="AM329" s="1" t="s">
        <v>151</v>
      </c>
      <c r="AN329" s="11" t="e">
        <f t="shared" si="65"/>
        <v>#REF!</v>
      </c>
      <c r="AO329" s="1" t="str">
        <f>Table110[[#This Row],[Manufacturer''s Category]]</f>
        <v>Community</v>
      </c>
      <c r="AQ329" s="1" t="e">
        <f t="shared" si="62"/>
        <v>#REF!</v>
      </c>
    </row>
    <row r="330" spans="1:43" ht="42" customHeight="1" x14ac:dyDescent="0.3">
      <c r="A330" s="1" t="e">
        <f t="shared" si="63"/>
        <v>#REF!</v>
      </c>
      <c r="B330" s="5" t="e">
        <f t="shared" si="64"/>
        <v>#REF!</v>
      </c>
      <c r="C330" s="33" t="s">
        <v>4331</v>
      </c>
      <c r="D330" s="1" t="s">
        <v>1500</v>
      </c>
      <c r="E330" s="1" t="s">
        <v>53</v>
      </c>
      <c r="F330" s="31">
        <v>3082</v>
      </c>
      <c r="G330" s="1" t="s">
        <v>1499</v>
      </c>
      <c r="M330" s="1" t="s">
        <v>73</v>
      </c>
      <c r="N330" s="1" t="s">
        <v>1</v>
      </c>
      <c r="O330" s="23">
        <v>23.133192000000001</v>
      </c>
      <c r="P330" s="1" t="e">
        <f t="shared" si="55"/>
        <v>#REF!</v>
      </c>
      <c r="R330" s="7" t="str">
        <f>Table110[[#This Row],[Short Description]]</f>
        <v>R.5-96MAXB</v>
      </c>
      <c r="S330" s="1" t="s">
        <v>1501</v>
      </c>
      <c r="T330" s="1" t="s">
        <v>1456</v>
      </c>
      <c r="U330" s="1" t="s">
        <v>57</v>
      </c>
      <c r="V330" s="1" t="e">
        <f t="shared" si="56"/>
        <v>#REF!</v>
      </c>
      <c r="W330" s="1" t="e">
        <f t="shared" si="57"/>
        <v>#REF!</v>
      </c>
      <c r="X330" s="1" t="s">
        <v>524</v>
      </c>
      <c r="AC330" s="6"/>
      <c r="AH330" s="1" t="e">
        <f t="shared" si="58"/>
        <v>#REF!</v>
      </c>
      <c r="AI330" s="1" t="e">
        <f t="shared" si="59"/>
        <v>#REF!</v>
      </c>
      <c r="AJ330" s="1" t="e">
        <f t="shared" si="60"/>
        <v>#REF!</v>
      </c>
      <c r="AK330" s="1" t="e">
        <f t="shared" si="61"/>
        <v>#REF!</v>
      </c>
      <c r="AL330" s="1" t="s">
        <v>54</v>
      </c>
      <c r="AM330" s="1" t="s">
        <v>151</v>
      </c>
      <c r="AN330" s="11" t="e">
        <f t="shared" si="65"/>
        <v>#REF!</v>
      </c>
      <c r="AO330" s="1" t="str">
        <f>Table110[[#This Row],[Manufacturer''s Category]]</f>
        <v>Community</v>
      </c>
      <c r="AQ330" s="1" t="e">
        <f t="shared" si="62"/>
        <v>#REF!</v>
      </c>
    </row>
    <row r="331" spans="1:43" ht="42" customHeight="1" x14ac:dyDescent="0.3">
      <c r="A331" s="1" t="e">
        <f t="shared" si="63"/>
        <v>#REF!</v>
      </c>
      <c r="B331" s="5" t="e">
        <f t="shared" si="64"/>
        <v>#REF!</v>
      </c>
      <c r="C331" s="33" t="s">
        <v>4332</v>
      </c>
      <c r="D331" s="1" t="s">
        <v>1503</v>
      </c>
      <c r="E331" s="1" t="s">
        <v>53</v>
      </c>
      <c r="F331" s="31">
        <v>1596</v>
      </c>
      <c r="G331" s="1" t="s">
        <v>1502</v>
      </c>
      <c r="M331" s="1" t="s">
        <v>73</v>
      </c>
      <c r="N331" s="1" t="s">
        <v>1</v>
      </c>
      <c r="O331" s="23">
        <v>18.597272</v>
      </c>
      <c r="P331" s="1" t="e">
        <f t="shared" si="55"/>
        <v>#REF!</v>
      </c>
      <c r="R331" s="7" t="str">
        <f>Table110[[#This Row],[Short Description]]</f>
        <v>R.5-99TZ</v>
      </c>
      <c r="S331" s="1" t="s">
        <v>1504</v>
      </c>
      <c r="T331" s="1" t="s">
        <v>1456</v>
      </c>
      <c r="U331" s="1" t="s">
        <v>57</v>
      </c>
      <c r="V331" s="1" t="e">
        <f t="shared" si="56"/>
        <v>#REF!</v>
      </c>
      <c r="W331" s="1" t="e">
        <f t="shared" si="57"/>
        <v>#REF!</v>
      </c>
      <c r="X331" s="1" t="s">
        <v>524</v>
      </c>
      <c r="AC331" s="6"/>
      <c r="AH331" s="1" t="e">
        <f t="shared" si="58"/>
        <v>#REF!</v>
      </c>
      <c r="AI331" s="1" t="e">
        <f t="shared" si="59"/>
        <v>#REF!</v>
      </c>
      <c r="AJ331" s="1" t="e">
        <f t="shared" si="60"/>
        <v>#REF!</v>
      </c>
      <c r="AK331" s="1" t="e">
        <f t="shared" si="61"/>
        <v>#REF!</v>
      </c>
      <c r="AL331" s="1" t="s">
        <v>54</v>
      </c>
      <c r="AM331" s="1" t="s">
        <v>151</v>
      </c>
      <c r="AN331" s="11" t="e">
        <f t="shared" si="65"/>
        <v>#REF!</v>
      </c>
      <c r="AO331" s="1" t="str">
        <f>Table110[[#This Row],[Manufacturer''s Category]]</f>
        <v>Community</v>
      </c>
      <c r="AQ331" s="1" t="e">
        <f t="shared" si="62"/>
        <v>#REF!</v>
      </c>
    </row>
    <row r="332" spans="1:43" ht="42" customHeight="1" x14ac:dyDescent="0.3">
      <c r="A332" s="1" t="e">
        <f t="shared" si="63"/>
        <v>#REF!</v>
      </c>
      <c r="B332" s="5" t="e">
        <f t="shared" si="64"/>
        <v>#REF!</v>
      </c>
      <c r="C332" s="33" t="s">
        <v>4333</v>
      </c>
      <c r="D332" s="1" t="s">
        <v>1506</v>
      </c>
      <c r="E332" s="1" t="s">
        <v>53</v>
      </c>
      <c r="F332" s="31">
        <v>1486</v>
      </c>
      <c r="G332" s="1" t="s">
        <v>1505</v>
      </c>
      <c r="M332" s="1" t="s">
        <v>73</v>
      </c>
      <c r="N332" s="1" t="s">
        <v>1</v>
      </c>
      <c r="O332" s="23">
        <v>18.14368</v>
      </c>
      <c r="P332" s="1" t="e">
        <f t="shared" si="55"/>
        <v>#REF!</v>
      </c>
      <c r="R332" s="7" t="str">
        <f>Table110[[#This Row],[Short Description]]</f>
        <v>R.5-99Z</v>
      </c>
      <c r="S332" s="1" t="s">
        <v>1507</v>
      </c>
      <c r="T332" s="1" t="s">
        <v>1456</v>
      </c>
      <c r="U332" s="1" t="s">
        <v>57</v>
      </c>
      <c r="V332" s="1" t="e">
        <f t="shared" si="56"/>
        <v>#REF!</v>
      </c>
      <c r="W332" s="1" t="e">
        <f t="shared" si="57"/>
        <v>#REF!</v>
      </c>
      <c r="X332" s="1" t="s">
        <v>524</v>
      </c>
      <c r="AC332" s="6"/>
      <c r="AH332" s="1" t="e">
        <f t="shared" si="58"/>
        <v>#REF!</v>
      </c>
      <c r="AI332" s="1" t="e">
        <f t="shared" si="59"/>
        <v>#REF!</v>
      </c>
      <c r="AJ332" s="1" t="e">
        <f t="shared" si="60"/>
        <v>#REF!</v>
      </c>
      <c r="AK332" s="1" t="e">
        <f t="shared" si="61"/>
        <v>#REF!</v>
      </c>
      <c r="AL332" s="1" t="s">
        <v>54</v>
      </c>
      <c r="AM332" s="1" t="s">
        <v>151</v>
      </c>
      <c r="AN332" s="11" t="e">
        <f t="shared" si="65"/>
        <v>#REF!</v>
      </c>
      <c r="AO332" s="1" t="str">
        <f>Table110[[#This Row],[Manufacturer''s Category]]</f>
        <v>Community</v>
      </c>
      <c r="AQ332" s="1" t="e">
        <f t="shared" si="62"/>
        <v>#REF!</v>
      </c>
    </row>
    <row r="333" spans="1:43" ht="42" customHeight="1" x14ac:dyDescent="0.3">
      <c r="A333" s="1" t="e">
        <f t="shared" si="63"/>
        <v>#REF!</v>
      </c>
      <c r="B333" s="5" t="e">
        <f t="shared" si="64"/>
        <v>#REF!</v>
      </c>
      <c r="C333" s="33" t="s">
        <v>4334</v>
      </c>
      <c r="D333" s="1" t="s">
        <v>1509</v>
      </c>
      <c r="E333" s="1" t="s">
        <v>53</v>
      </c>
      <c r="F333" s="31">
        <v>1486</v>
      </c>
      <c r="G333" s="1" t="s">
        <v>1508</v>
      </c>
      <c r="M333" s="1" t="s">
        <v>73</v>
      </c>
      <c r="N333" s="1" t="s">
        <v>1</v>
      </c>
      <c r="O333" s="23">
        <v>17.690087999999999</v>
      </c>
      <c r="P333" s="1" t="e">
        <f t="shared" si="55"/>
        <v>#REF!</v>
      </c>
      <c r="R333" s="7" t="str">
        <f>Table110[[#This Row],[Short Description]]</f>
        <v>R.5COAX66</v>
      </c>
      <c r="S333" s="1" t="s">
        <v>1510</v>
      </c>
      <c r="T333" s="1" t="s">
        <v>1456</v>
      </c>
      <c r="U333" s="1" t="s">
        <v>57</v>
      </c>
      <c r="V333" s="1" t="e">
        <f t="shared" si="56"/>
        <v>#REF!</v>
      </c>
      <c r="W333" s="1" t="e">
        <f t="shared" si="57"/>
        <v>#REF!</v>
      </c>
      <c r="X333" s="1" t="s">
        <v>524</v>
      </c>
      <c r="AC333" s="6"/>
      <c r="AH333" s="1" t="e">
        <f t="shared" si="58"/>
        <v>#REF!</v>
      </c>
      <c r="AI333" s="1" t="e">
        <f t="shared" si="59"/>
        <v>#REF!</v>
      </c>
      <c r="AJ333" s="1" t="e">
        <f t="shared" si="60"/>
        <v>#REF!</v>
      </c>
      <c r="AK333" s="1" t="e">
        <f t="shared" si="61"/>
        <v>#REF!</v>
      </c>
      <c r="AL333" s="1" t="s">
        <v>54</v>
      </c>
      <c r="AM333" s="1" t="s">
        <v>151</v>
      </c>
      <c r="AN333" s="11" t="e">
        <f t="shared" si="65"/>
        <v>#REF!</v>
      </c>
      <c r="AO333" s="1" t="str">
        <f>Table110[[#This Row],[Manufacturer''s Category]]</f>
        <v>Community</v>
      </c>
      <c r="AQ333" s="1" t="e">
        <f t="shared" si="62"/>
        <v>#REF!</v>
      </c>
    </row>
    <row r="334" spans="1:43" ht="42" customHeight="1" x14ac:dyDescent="0.3">
      <c r="A334" s="1" t="e">
        <f t="shared" si="63"/>
        <v>#REF!</v>
      </c>
      <c r="B334" s="5" t="e">
        <f t="shared" si="64"/>
        <v>#REF!</v>
      </c>
      <c r="C334" s="33" t="s">
        <v>4335</v>
      </c>
      <c r="D334" s="1" t="s">
        <v>1512</v>
      </c>
      <c r="E334" s="1" t="s">
        <v>53</v>
      </c>
      <c r="F334" s="31">
        <v>1486</v>
      </c>
      <c r="G334" s="1" t="s">
        <v>1511</v>
      </c>
      <c r="M334" s="1" t="s">
        <v>73</v>
      </c>
      <c r="N334" s="1" t="s">
        <v>1</v>
      </c>
      <c r="O334" s="23">
        <v>17.690087999999999</v>
      </c>
      <c r="P334" s="1" t="e">
        <f t="shared" si="55"/>
        <v>#REF!</v>
      </c>
      <c r="R334" s="7" t="str">
        <f>Table110[[#This Row],[Short Description]]</f>
        <v>R.5COAX66B</v>
      </c>
      <c r="S334" s="1" t="s">
        <v>1513</v>
      </c>
      <c r="T334" s="1" t="s">
        <v>1456</v>
      </c>
      <c r="U334" s="1" t="s">
        <v>57</v>
      </c>
      <c r="V334" s="1" t="e">
        <f t="shared" si="56"/>
        <v>#REF!</v>
      </c>
      <c r="W334" s="1" t="e">
        <f t="shared" si="57"/>
        <v>#REF!</v>
      </c>
      <c r="X334" s="1" t="s">
        <v>524</v>
      </c>
      <c r="AC334" s="6"/>
      <c r="AH334" s="1" t="e">
        <f t="shared" si="58"/>
        <v>#REF!</v>
      </c>
      <c r="AI334" s="1" t="e">
        <f t="shared" si="59"/>
        <v>#REF!</v>
      </c>
      <c r="AJ334" s="1" t="e">
        <f t="shared" si="60"/>
        <v>#REF!</v>
      </c>
      <c r="AK334" s="1" t="e">
        <f t="shared" si="61"/>
        <v>#REF!</v>
      </c>
      <c r="AL334" s="1" t="s">
        <v>54</v>
      </c>
      <c r="AM334" s="1" t="s">
        <v>151</v>
      </c>
      <c r="AN334" s="11" t="e">
        <f t="shared" si="65"/>
        <v>#REF!</v>
      </c>
      <c r="AO334" s="1" t="str">
        <f>Table110[[#This Row],[Manufacturer''s Category]]</f>
        <v>Community</v>
      </c>
      <c r="AQ334" s="1" t="e">
        <f t="shared" si="62"/>
        <v>#REF!</v>
      </c>
    </row>
    <row r="335" spans="1:43" ht="42" customHeight="1" x14ac:dyDescent="0.3">
      <c r="A335" s="1" t="e">
        <f t="shared" si="63"/>
        <v>#REF!</v>
      </c>
      <c r="B335" s="5" t="e">
        <f t="shared" si="64"/>
        <v>#REF!</v>
      </c>
      <c r="C335" s="33" t="s">
        <v>4336</v>
      </c>
      <c r="D335" s="1" t="s">
        <v>1515</v>
      </c>
      <c r="E335" s="1" t="s">
        <v>53</v>
      </c>
      <c r="F335" s="31">
        <v>1596</v>
      </c>
      <c r="G335" s="1" t="s">
        <v>1514</v>
      </c>
      <c r="M335" s="1" t="s">
        <v>73</v>
      </c>
      <c r="N335" s="1" t="s">
        <v>1</v>
      </c>
      <c r="O335" s="23">
        <v>18.597272</v>
      </c>
      <c r="P335" s="1" t="e">
        <f t="shared" si="55"/>
        <v>#REF!</v>
      </c>
      <c r="R335" s="7" t="str">
        <f>Table110[[#This Row],[Short Description]]</f>
        <v>R.5COAX66BT</v>
      </c>
      <c r="S335" s="1" t="s">
        <v>1516</v>
      </c>
      <c r="T335" s="1" t="s">
        <v>1456</v>
      </c>
      <c r="U335" s="1" t="s">
        <v>57</v>
      </c>
      <c r="V335" s="1" t="e">
        <f t="shared" si="56"/>
        <v>#REF!</v>
      </c>
      <c r="W335" s="1" t="e">
        <f t="shared" si="57"/>
        <v>#REF!</v>
      </c>
      <c r="X335" s="1" t="s">
        <v>524</v>
      </c>
      <c r="AC335" s="6"/>
      <c r="AH335" s="1" t="e">
        <f t="shared" si="58"/>
        <v>#REF!</v>
      </c>
      <c r="AI335" s="1" t="e">
        <f t="shared" si="59"/>
        <v>#REF!</v>
      </c>
      <c r="AJ335" s="1" t="e">
        <f t="shared" si="60"/>
        <v>#REF!</v>
      </c>
      <c r="AK335" s="1" t="e">
        <f t="shared" si="61"/>
        <v>#REF!</v>
      </c>
      <c r="AL335" s="1" t="s">
        <v>54</v>
      </c>
      <c r="AM335" s="1" t="s">
        <v>151</v>
      </c>
      <c r="AN335" s="11" t="e">
        <f t="shared" si="65"/>
        <v>#REF!</v>
      </c>
      <c r="AO335" s="1" t="str">
        <f>Table110[[#This Row],[Manufacturer''s Category]]</f>
        <v>Community</v>
      </c>
      <c r="AQ335" s="1" t="e">
        <f t="shared" si="62"/>
        <v>#REF!</v>
      </c>
    </row>
    <row r="336" spans="1:43" ht="42" customHeight="1" x14ac:dyDescent="0.3">
      <c r="A336" s="1" t="e">
        <f t="shared" si="63"/>
        <v>#REF!</v>
      </c>
      <c r="B336" s="5" t="e">
        <f t="shared" si="64"/>
        <v>#REF!</v>
      </c>
      <c r="C336" s="33" t="s">
        <v>4337</v>
      </c>
      <c r="D336" s="1" t="s">
        <v>1518</v>
      </c>
      <c r="E336" s="1" t="s">
        <v>53</v>
      </c>
      <c r="F336" s="31">
        <v>1596</v>
      </c>
      <c r="G336" s="1" t="s">
        <v>1517</v>
      </c>
      <c r="M336" s="1" t="s">
        <v>73</v>
      </c>
      <c r="N336" s="1" t="s">
        <v>1</v>
      </c>
      <c r="O336" s="23">
        <v>18.597272</v>
      </c>
      <c r="P336" s="1" t="e">
        <f t="shared" si="55"/>
        <v>#REF!</v>
      </c>
      <c r="R336" s="7" t="str">
        <f>Table110[[#This Row],[Short Description]]</f>
        <v>R.5COAX66T</v>
      </c>
      <c r="S336" s="1" t="s">
        <v>1519</v>
      </c>
      <c r="T336" s="1" t="s">
        <v>1456</v>
      </c>
      <c r="U336" s="1" t="s">
        <v>57</v>
      </c>
      <c r="V336" s="1" t="e">
        <f t="shared" si="56"/>
        <v>#REF!</v>
      </c>
      <c r="W336" s="1" t="e">
        <f t="shared" si="57"/>
        <v>#REF!</v>
      </c>
      <c r="X336" s="1" t="s">
        <v>524</v>
      </c>
      <c r="AC336" s="6"/>
      <c r="AH336" s="1" t="e">
        <f t="shared" si="58"/>
        <v>#REF!</v>
      </c>
      <c r="AI336" s="1" t="e">
        <f t="shared" si="59"/>
        <v>#REF!</v>
      </c>
      <c r="AJ336" s="1" t="e">
        <f t="shared" si="60"/>
        <v>#REF!</v>
      </c>
      <c r="AK336" s="1" t="e">
        <f t="shared" si="61"/>
        <v>#REF!</v>
      </c>
      <c r="AL336" s="1" t="s">
        <v>54</v>
      </c>
      <c r="AM336" s="1" t="s">
        <v>151</v>
      </c>
      <c r="AN336" s="11" t="e">
        <f t="shared" si="65"/>
        <v>#REF!</v>
      </c>
      <c r="AO336" s="1" t="str">
        <f>Table110[[#This Row],[Manufacturer''s Category]]</f>
        <v>Community</v>
      </c>
      <c r="AQ336" s="1" t="e">
        <f t="shared" si="62"/>
        <v>#REF!</v>
      </c>
    </row>
    <row r="337" spans="1:44" ht="42" customHeight="1" x14ac:dyDescent="0.3">
      <c r="A337" s="1" t="e">
        <f t="shared" si="63"/>
        <v>#REF!</v>
      </c>
      <c r="B337" s="5" t="e">
        <f t="shared" si="64"/>
        <v>#REF!</v>
      </c>
      <c r="C337" s="33" t="s">
        <v>4338</v>
      </c>
      <c r="D337" s="1" t="s">
        <v>1521</v>
      </c>
      <c r="E337" s="1" t="s">
        <v>53</v>
      </c>
      <c r="F337" s="31">
        <v>1486</v>
      </c>
      <c r="G337" s="1" t="s">
        <v>1520</v>
      </c>
      <c r="M337" s="1" t="s">
        <v>73</v>
      </c>
      <c r="N337" s="1" t="s">
        <v>1</v>
      </c>
      <c r="O337" s="23">
        <v>17.690087999999999</v>
      </c>
      <c r="P337" s="1" t="e">
        <f t="shared" si="55"/>
        <v>#REF!</v>
      </c>
      <c r="R337" s="7" t="str">
        <f>Table110[[#This Row],[Short Description]]</f>
        <v>R.5COAX99</v>
      </c>
      <c r="S337" s="1" t="s">
        <v>1522</v>
      </c>
      <c r="T337" s="1" t="s">
        <v>1456</v>
      </c>
      <c r="U337" s="1" t="s">
        <v>57</v>
      </c>
      <c r="V337" s="1" t="e">
        <f t="shared" si="56"/>
        <v>#REF!</v>
      </c>
      <c r="W337" s="1" t="e">
        <f t="shared" si="57"/>
        <v>#REF!</v>
      </c>
      <c r="X337" s="1" t="s">
        <v>524</v>
      </c>
      <c r="AC337" s="6"/>
      <c r="AH337" s="1" t="e">
        <f t="shared" si="58"/>
        <v>#REF!</v>
      </c>
      <c r="AI337" s="1" t="e">
        <f t="shared" si="59"/>
        <v>#REF!</v>
      </c>
      <c r="AJ337" s="1" t="e">
        <f t="shared" si="60"/>
        <v>#REF!</v>
      </c>
      <c r="AK337" s="1" t="e">
        <f t="shared" si="61"/>
        <v>#REF!</v>
      </c>
      <c r="AL337" s="1" t="s">
        <v>54</v>
      </c>
      <c r="AM337" s="1" t="s">
        <v>151</v>
      </c>
      <c r="AN337" s="11" t="e">
        <f t="shared" si="65"/>
        <v>#REF!</v>
      </c>
      <c r="AO337" s="1" t="str">
        <f>Table110[[#This Row],[Manufacturer''s Category]]</f>
        <v>Community</v>
      </c>
      <c r="AQ337" s="1" t="e">
        <f t="shared" si="62"/>
        <v>#REF!</v>
      </c>
    </row>
    <row r="338" spans="1:44" ht="42" customHeight="1" x14ac:dyDescent="0.3">
      <c r="A338" s="1" t="e">
        <f t="shared" si="63"/>
        <v>#REF!</v>
      </c>
      <c r="B338" s="5" t="e">
        <f t="shared" si="64"/>
        <v>#REF!</v>
      </c>
      <c r="C338" s="33" t="s">
        <v>4339</v>
      </c>
      <c r="D338" s="1" t="s">
        <v>1524</v>
      </c>
      <c r="E338" s="1" t="s">
        <v>53</v>
      </c>
      <c r="F338" s="31">
        <v>1486</v>
      </c>
      <c r="G338" s="1" t="s">
        <v>1523</v>
      </c>
      <c r="M338" s="1" t="s">
        <v>73</v>
      </c>
      <c r="N338" s="1" t="s">
        <v>1</v>
      </c>
      <c r="O338" s="23">
        <v>17.690087999999999</v>
      </c>
      <c r="P338" s="1" t="e">
        <f t="shared" si="55"/>
        <v>#REF!</v>
      </c>
      <c r="R338" s="7" t="str">
        <f>Table110[[#This Row],[Short Description]]</f>
        <v>R.5COAX99B</v>
      </c>
      <c r="S338" s="1" t="s">
        <v>1525</v>
      </c>
      <c r="T338" s="1" t="s">
        <v>1456</v>
      </c>
      <c r="U338" s="1" t="s">
        <v>57</v>
      </c>
      <c r="V338" s="1" t="e">
        <f t="shared" si="56"/>
        <v>#REF!</v>
      </c>
      <c r="W338" s="1" t="e">
        <f t="shared" si="57"/>
        <v>#REF!</v>
      </c>
      <c r="X338" s="1" t="s">
        <v>524</v>
      </c>
      <c r="AC338" s="6"/>
      <c r="AH338" s="1" t="e">
        <f t="shared" si="58"/>
        <v>#REF!</v>
      </c>
      <c r="AI338" s="1" t="e">
        <f t="shared" si="59"/>
        <v>#REF!</v>
      </c>
      <c r="AJ338" s="1" t="e">
        <f t="shared" si="60"/>
        <v>#REF!</v>
      </c>
      <c r="AK338" s="1" t="e">
        <f t="shared" si="61"/>
        <v>#REF!</v>
      </c>
      <c r="AL338" s="1" t="s">
        <v>54</v>
      </c>
      <c r="AM338" s="1" t="s">
        <v>151</v>
      </c>
      <c r="AN338" s="11" t="e">
        <f t="shared" si="65"/>
        <v>#REF!</v>
      </c>
      <c r="AO338" s="1" t="str">
        <f>Table110[[#This Row],[Manufacturer''s Category]]</f>
        <v>Community</v>
      </c>
      <c r="AQ338" s="1" t="e">
        <f t="shared" si="62"/>
        <v>#REF!</v>
      </c>
    </row>
    <row r="339" spans="1:44" ht="42" customHeight="1" x14ac:dyDescent="0.3">
      <c r="A339" s="1" t="e">
        <f t="shared" si="63"/>
        <v>#REF!</v>
      </c>
      <c r="B339" s="5" t="e">
        <f t="shared" si="64"/>
        <v>#REF!</v>
      </c>
      <c r="C339" s="33" t="s">
        <v>4340</v>
      </c>
      <c r="D339" s="1" t="s">
        <v>1527</v>
      </c>
      <c r="E339" s="1" t="s">
        <v>53</v>
      </c>
      <c r="F339" s="31">
        <v>1596</v>
      </c>
      <c r="G339" s="1" t="s">
        <v>1526</v>
      </c>
      <c r="M339" s="1" t="s">
        <v>73</v>
      </c>
      <c r="N339" s="1" t="s">
        <v>1</v>
      </c>
      <c r="O339" s="23">
        <v>18.597272</v>
      </c>
      <c r="P339" s="1" t="e">
        <f t="shared" si="55"/>
        <v>#REF!</v>
      </c>
      <c r="R339" s="7" t="str">
        <f>Table110[[#This Row],[Short Description]]</f>
        <v>R.5COAX99BT</v>
      </c>
      <c r="S339" s="1" t="s">
        <v>1528</v>
      </c>
      <c r="T339" s="1" t="s">
        <v>1456</v>
      </c>
      <c r="U339" s="1" t="s">
        <v>57</v>
      </c>
      <c r="V339" s="1" t="e">
        <f t="shared" si="56"/>
        <v>#REF!</v>
      </c>
      <c r="W339" s="1" t="e">
        <f t="shared" si="57"/>
        <v>#REF!</v>
      </c>
      <c r="X339" s="1" t="s">
        <v>524</v>
      </c>
      <c r="AC339" s="6"/>
      <c r="AH339" s="1" t="e">
        <f t="shared" si="58"/>
        <v>#REF!</v>
      </c>
      <c r="AI339" s="1" t="e">
        <f t="shared" si="59"/>
        <v>#REF!</v>
      </c>
      <c r="AJ339" s="1" t="e">
        <f t="shared" si="60"/>
        <v>#REF!</v>
      </c>
      <c r="AK339" s="1" t="e">
        <f t="shared" si="61"/>
        <v>#REF!</v>
      </c>
      <c r="AL339" s="1" t="s">
        <v>54</v>
      </c>
      <c r="AM339" s="1" t="s">
        <v>151</v>
      </c>
      <c r="AN339" s="11" t="e">
        <f t="shared" si="65"/>
        <v>#REF!</v>
      </c>
      <c r="AO339" s="1" t="str">
        <f>Table110[[#This Row],[Manufacturer''s Category]]</f>
        <v>Community</v>
      </c>
      <c r="AQ339" s="1" t="e">
        <f t="shared" si="62"/>
        <v>#REF!</v>
      </c>
    </row>
    <row r="340" spans="1:44" ht="42" customHeight="1" x14ac:dyDescent="0.3">
      <c r="A340" s="1" t="e">
        <f t="shared" si="63"/>
        <v>#REF!</v>
      </c>
      <c r="B340" s="5" t="e">
        <f t="shared" si="64"/>
        <v>#REF!</v>
      </c>
      <c r="C340" s="33" t="s">
        <v>4341</v>
      </c>
      <c r="D340" s="1" t="s">
        <v>1530</v>
      </c>
      <c r="E340" s="1" t="s">
        <v>53</v>
      </c>
      <c r="F340" s="31">
        <v>1596</v>
      </c>
      <c r="G340" s="1" t="s">
        <v>1529</v>
      </c>
      <c r="M340" s="1" t="s">
        <v>73</v>
      </c>
      <c r="N340" s="1" t="s">
        <v>1</v>
      </c>
      <c r="O340" s="23">
        <v>18.597272</v>
      </c>
      <c r="P340" s="1" t="e">
        <f t="shared" si="55"/>
        <v>#REF!</v>
      </c>
      <c r="R340" s="7" t="str">
        <f>Table110[[#This Row],[Short Description]]</f>
        <v>R.5COAX99T</v>
      </c>
      <c r="S340" s="1" t="s">
        <v>1531</v>
      </c>
      <c r="T340" s="1" t="s">
        <v>1456</v>
      </c>
      <c r="U340" s="1" t="s">
        <v>57</v>
      </c>
      <c r="V340" s="1" t="e">
        <f t="shared" si="56"/>
        <v>#REF!</v>
      </c>
      <c r="W340" s="1" t="e">
        <f t="shared" si="57"/>
        <v>#REF!</v>
      </c>
      <c r="X340" s="1" t="s">
        <v>524</v>
      </c>
      <c r="AC340" s="6"/>
      <c r="AH340" s="1" t="e">
        <f t="shared" si="58"/>
        <v>#REF!</v>
      </c>
      <c r="AI340" s="1" t="e">
        <f t="shared" si="59"/>
        <v>#REF!</v>
      </c>
      <c r="AJ340" s="1" t="e">
        <f t="shared" si="60"/>
        <v>#REF!</v>
      </c>
      <c r="AK340" s="1" t="e">
        <f t="shared" si="61"/>
        <v>#REF!</v>
      </c>
      <c r="AL340" s="1" t="s">
        <v>54</v>
      </c>
      <c r="AM340" s="1" t="s">
        <v>151</v>
      </c>
      <c r="AN340" s="11" t="e">
        <f t="shared" si="65"/>
        <v>#REF!</v>
      </c>
      <c r="AO340" s="1" t="str">
        <f>Table110[[#This Row],[Manufacturer''s Category]]</f>
        <v>Community</v>
      </c>
      <c r="AQ340" s="1" t="e">
        <f t="shared" si="62"/>
        <v>#REF!</v>
      </c>
    </row>
    <row r="341" spans="1:44" ht="42" customHeight="1" x14ac:dyDescent="0.3">
      <c r="A341" s="1" t="e">
        <f t="shared" si="63"/>
        <v>#REF!</v>
      </c>
      <c r="B341" s="5" t="e">
        <f t="shared" si="64"/>
        <v>#REF!</v>
      </c>
      <c r="C341" s="33" t="s">
        <v>4342</v>
      </c>
      <c r="D341" s="1" t="s">
        <v>1533</v>
      </c>
      <c r="E341" s="1" t="s">
        <v>53</v>
      </c>
      <c r="F341" s="31">
        <v>2310</v>
      </c>
      <c r="G341" s="1" t="s">
        <v>1532</v>
      </c>
      <c r="M341" s="1" t="s">
        <v>73</v>
      </c>
      <c r="N341" s="1" t="s">
        <v>1</v>
      </c>
      <c r="O341" s="23">
        <v>21.772416</v>
      </c>
      <c r="P341" s="1" t="e">
        <f t="shared" si="55"/>
        <v>#REF!</v>
      </c>
      <c r="R341" s="7" t="str">
        <f>Table110[[#This Row],[Short Description]]</f>
        <v>R.5HP</v>
      </c>
      <c r="S341" s="1" t="s">
        <v>1534</v>
      </c>
      <c r="T341" s="1" t="s">
        <v>1456</v>
      </c>
      <c r="U341" s="1" t="s">
        <v>57</v>
      </c>
      <c r="V341" s="1" t="e">
        <f t="shared" si="56"/>
        <v>#REF!</v>
      </c>
      <c r="W341" s="1" t="e">
        <f t="shared" si="57"/>
        <v>#REF!</v>
      </c>
      <c r="X341" s="1" t="s">
        <v>524</v>
      </c>
      <c r="AC341" s="6"/>
      <c r="AH341" s="1" t="e">
        <f t="shared" si="58"/>
        <v>#REF!</v>
      </c>
      <c r="AI341" s="1" t="e">
        <f t="shared" si="59"/>
        <v>#REF!</v>
      </c>
      <c r="AJ341" s="1" t="e">
        <f t="shared" si="60"/>
        <v>#REF!</v>
      </c>
      <c r="AK341" s="1" t="e">
        <f t="shared" si="61"/>
        <v>#REF!</v>
      </c>
      <c r="AL341" s="1" t="s">
        <v>54</v>
      </c>
      <c r="AM341" s="1" t="s">
        <v>151</v>
      </c>
      <c r="AN341" s="11" t="e">
        <f t="shared" si="65"/>
        <v>#REF!</v>
      </c>
      <c r="AO341" s="1" t="str">
        <f>Table110[[#This Row],[Manufacturer''s Category]]</f>
        <v>Community</v>
      </c>
      <c r="AQ341" s="1" t="e">
        <f t="shared" si="62"/>
        <v>#REF!</v>
      </c>
    </row>
    <row r="342" spans="1:44" ht="42" customHeight="1" x14ac:dyDescent="0.3">
      <c r="A342" s="1" t="e">
        <f t="shared" si="63"/>
        <v>#REF!</v>
      </c>
      <c r="B342" s="5" t="e">
        <f t="shared" si="64"/>
        <v>#REF!</v>
      </c>
      <c r="C342" s="33" t="s">
        <v>4343</v>
      </c>
      <c r="D342" s="1" t="s">
        <v>1536</v>
      </c>
      <c r="E342" s="1" t="s">
        <v>53</v>
      </c>
      <c r="F342" s="31">
        <v>2476</v>
      </c>
      <c r="G342" s="1" t="s">
        <v>1535</v>
      </c>
      <c r="M342" s="1" t="s">
        <v>73</v>
      </c>
      <c r="N342" s="1" t="s">
        <v>1</v>
      </c>
      <c r="O342" s="23">
        <v>23.133192000000001</v>
      </c>
      <c r="P342" s="1" t="e">
        <f t="shared" si="55"/>
        <v>#REF!</v>
      </c>
      <c r="R342" s="7" t="str">
        <f>Table110[[#This Row],[Short Description]]</f>
        <v>R.5HPT</v>
      </c>
      <c r="S342" s="1" t="s">
        <v>1537</v>
      </c>
      <c r="T342" s="1" t="s">
        <v>1456</v>
      </c>
      <c r="U342" s="1" t="s">
        <v>57</v>
      </c>
      <c r="V342" s="1" t="e">
        <f t="shared" si="56"/>
        <v>#REF!</v>
      </c>
      <c r="W342" s="1" t="e">
        <f t="shared" si="57"/>
        <v>#REF!</v>
      </c>
      <c r="X342" s="1" t="s">
        <v>524</v>
      </c>
      <c r="AC342" s="6"/>
      <c r="AH342" s="1" t="e">
        <f t="shared" si="58"/>
        <v>#REF!</v>
      </c>
      <c r="AI342" s="1" t="e">
        <f t="shared" si="59"/>
        <v>#REF!</v>
      </c>
      <c r="AJ342" s="1" t="e">
        <f t="shared" si="60"/>
        <v>#REF!</v>
      </c>
      <c r="AK342" s="1" t="e">
        <f t="shared" si="61"/>
        <v>#REF!</v>
      </c>
      <c r="AL342" s="1" t="s">
        <v>54</v>
      </c>
      <c r="AM342" s="1" t="s">
        <v>151</v>
      </c>
      <c r="AN342" s="11" t="e">
        <f t="shared" si="65"/>
        <v>#REF!</v>
      </c>
      <c r="AO342" s="1" t="str">
        <f>Table110[[#This Row],[Manufacturer''s Category]]</f>
        <v>Community</v>
      </c>
      <c r="AQ342" s="1" t="e">
        <f t="shared" si="62"/>
        <v>#REF!</v>
      </c>
    </row>
    <row r="343" spans="1:44" ht="42" customHeight="1" x14ac:dyDescent="0.3">
      <c r="A343" s="1" t="e">
        <f t="shared" si="63"/>
        <v>#REF!</v>
      </c>
      <c r="B343" s="5" t="e">
        <f t="shared" si="64"/>
        <v>#REF!</v>
      </c>
      <c r="C343" s="33" t="s">
        <v>4344</v>
      </c>
      <c r="D343" s="1" t="s">
        <v>1539</v>
      </c>
      <c r="E343" s="1" t="s">
        <v>53</v>
      </c>
      <c r="F343" s="31">
        <v>2586</v>
      </c>
      <c r="G343" s="1" t="s">
        <v>1538</v>
      </c>
      <c r="M343" s="1" t="s">
        <v>73</v>
      </c>
      <c r="N343" s="1" t="s">
        <v>1</v>
      </c>
      <c r="O343" s="23">
        <v>23.133192000000001</v>
      </c>
      <c r="P343" s="1" t="e">
        <f t="shared" si="55"/>
        <v>#REF!</v>
      </c>
      <c r="R343" s="7" t="str">
        <f>Table110[[#This Row],[Short Description]]</f>
        <v>R.5HPT-R</v>
      </c>
      <c r="S343" s="1" t="s">
        <v>1540</v>
      </c>
      <c r="T343" s="1" t="s">
        <v>1456</v>
      </c>
      <c r="U343" s="1" t="s">
        <v>57</v>
      </c>
      <c r="V343" s="1" t="e">
        <f t="shared" si="56"/>
        <v>#REF!</v>
      </c>
      <c r="W343" s="1" t="e">
        <f t="shared" si="57"/>
        <v>#REF!</v>
      </c>
      <c r="X343" s="1" t="s">
        <v>524</v>
      </c>
      <c r="AC343" s="6"/>
      <c r="AH343" s="1" t="e">
        <f t="shared" si="58"/>
        <v>#REF!</v>
      </c>
      <c r="AI343" s="1" t="e">
        <f t="shared" si="59"/>
        <v>#REF!</v>
      </c>
      <c r="AJ343" s="1" t="e">
        <f t="shared" si="60"/>
        <v>#REF!</v>
      </c>
      <c r="AK343" s="1" t="e">
        <f t="shared" si="61"/>
        <v>#REF!</v>
      </c>
      <c r="AL343" s="1" t="s">
        <v>54</v>
      </c>
      <c r="AM343" s="1" t="s">
        <v>151</v>
      </c>
      <c r="AN343" s="11" t="e">
        <f t="shared" si="65"/>
        <v>#REF!</v>
      </c>
      <c r="AO343" s="1" t="str">
        <f>Table110[[#This Row],[Manufacturer''s Category]]</f>
        <v>Community</v>
      </c>
      <c r="AQ343" s="1" t="e">
        <f t="shared" si="62"/>
        <v>#REF!</v>
      </c>
    </row>
    <row r="344" spans="1:44" ht="42" customHeight="1" x14ac:dyDescent="0.3">
      <c r="A344" s="1" t="e">
        <f t="shared" si="63"/>
        <v>#REF!</v>
      </c>
      <c r="B344" s="5" t="e">
        <f t="shared" si="64"/>
        <v>#REF!</v>
      </c>
      <c r="C344" s="33" t="s">
        <v>4345</v>
      </c>
      <c r="D344" s="1" t="s">
        <v>1542</v>
      </c>
      <c r="E344" s="1" t="s">
        <v>53</v>
      </c>
      <c r="F344" s="31">
        <v>2090</v>
      </c>
      <c r="G344" s="1" t="s">
        <v>1541</v>
      </c>
      <c r="M344" s="1" t="s">
        <v>73</v>
      </c>
      <c r="N344" s="1" t="s">
        <v>1</v>
      </c>
      <c r="O344" s="23">
        <v>21.318823999999999</v>
      </c>
      <c r="P344" s="1" t="e">
        <f t="shared" si="55"/>
        <v>#REF!</v>
      </c>
      <c r="R344" s="7" t="str">
        <f>Table110[[#This Row],[Short Description]]</f>
        <v>R.5-V2200</v>
      </c>
      <c r="S344" s="1" t="s">
        <v>1543</v>
      </c>
      <c r="T344" s="1" t="s">
        <v>1456</v>
      </c>
      <c r="U344" s="1" t="s">
        <v>57</v>
      </c>
      <c r="V344" s="1" t="e">
        <f t="shared" si="56"/>
        <v>#REF!</v>
      </c>
      <c r="W344" s="1" t="e">
        <f t="shared" si="57"/>
        <v>#REF!</v>
      </c>
      <c r="X344" s="1" t="s">
        <v>524</v>
      </c>
      <c r="AC344" s="6"/>
      <c r="AH344" s="1" t="e">
        <f t="shared" si="58"/>
        <v>#REF!</v>
      </c>
      <c r="AI344" s="1" t="e">
        <f t="shared" si="59"/>
        <v>#REF!</v>
      </c>
      <c r="AJ344" s="1" t="e">
        <f t="shared" si="60"/>
        <v>#REF!</v>
      </c>
      <c r="AK344" s="1" t="e">
        <f t="shared" si="61"/>
        <v>#REF!</v>
      </c>
      <c r="AL344" s="1" t="s">
        <v>54</v>
      </c>
      <c r="AM344" s="1" t="s">
        <v>151</v>
      </c>
      <c r="AN344" s="11" t="e">
        <f t="shared" si="65"/>
        <v>#REF!</v>
      </c>
      <c r="AO344" s="1" t="str">
        <f>Table110[[#This Row],[Manufacturer''s Category]]</f>
        <v>Community</v>
      </c>
      <c r="AQ344" s="1" t="e">
        <f t="shared" si="62"/>
        <v>#REF!</v>
      </c>
    </row>
    <row r="345" spans="1:44" ht="42" customHeight="1" x14ac:dyDescent="0.3">
      <c r="A345" s="1" t="e">
        <f t="shared" si="63"/>
        <v>#REF!</v>
      </c>
      <c r="B345" s="5" t="e">
        <f t="shared" si="64"/>
        <v>#REF!</v>
      </c>
      <c r="C345" s="33" t="s">
        <v>4346</v>
      </c>
      <c r="D345" s="1" t="s">
        <v>1545</v>
      </c>
      <c r="E345" s="1" t="s">
        <v>53</v>
      </c>
      <c r="F345" s="31">
        <v>2862</v>
      </c>
      <c r="G345" s="1" t="s">
        <v>1544</v>
      </c>
      <c r="M345" s="1" t="s">
        <v>73</v>
      </c>
      <c r="N345" s="1" t="s">
        <v>1</v>
      </c>
      <c r="O345" s="23">
        <v>34.019399999999997</v>
      </c>
      <c r="P345" s="1" t="e">
        <f t="shared" si="55"/>
        <v>#REF!</v>
      </c>
      <c r="R345" s="7" t="str">
        <f>Table110[[#This Row],[Short Description]]</f>
        <v>R1-64Z</v>
      </c>
      <c r="S345" s="1" t="s">
        <v>1546</v>
      </c>
      <c r="T345" s="1" t="s">
        <v>1456</v>
      </c>
      <c r="U345" s="1" t="s">
        <v>57</v>
      </c>
      <c r="V345" s="1" t="e">
        <f t="shared" si="56"/>
        <v>#REF!</v>
      </c>
      <c r="W345" s="1" t="e">
        <f t="shared" si="57"/>
        <v>#REF!</v>
      </c>
      <c r="X345" s="1" t="s">
        <v>524</v>
      </c>
      <c r="AC345" s="6"/>
      <c r="AH345" s="1" t="e">
        <f t="shared" si="58"/>
        <v>#REF!</v>
      </c>
      <c r="AI345" s="1" t="e">
        <f t="shared" si="59"/>
        <v>#REF!</v>
      </c>
      <c r="AJ345" s="1" t="e">
        <f t="shared" si="60"/>
        <v>#REF!</v>
      </c>
      <c r="AK345" s="1" t="e">
        <f t="shared" si="61"/>
        <v>#REF!</v>
      </c>
      <c r="AL345" s="1" t="s">
        <v>54</v>
      </c>
      <c r="AM345" s="1" t="s">
        <v>151</v>
      </c>
      <c r="AN345" s="11" t="e">
        <f t="shared" si="65"/>
        <v>#REF!</v>
      </c>
      <c r="AO345" s="1" t="str">
        <f>Table110[[#This Row],[Manufacturer''s Category]]</f>
        <v>Community</v>
      </c>
      <c r="AQ345" s="1" t="e">
        <f t="shared" si="62"/>
        <v>#REF!</v>
      </c>
    </row>
    <row r="346" spans="1:44" ht="42" customHeight="1" x14ac:dyDescent="0.3">
      <c r="A346" s="1" t="e">
        <f t="shared" si="63"/>
        <v>#REF!</v>
      </c>
      <c r="B346" s="5" t="e">
        <f t="shared" si="64"/>
        <v>#REF!</v>
      </c>
      <c r="C346" s="33" t="s">
        <v>4347</v>
      </c>
      <c r="D346" s="1" t="s">
        <v>1548</v>
      </c>
      <c r="E346" s="1" t="s">
        <v>53</v>
      </c>
      <c r="F346" s="31">
        <v>2862</v>
      </c>
      <c r="G346" s="1" t="s">
        <v>1547</v>
      </c>
      <c r="M346" s="1" t="s">
        <v>73</v>
      </c>
      <c r="N346" s="1" t="s">
        <v>1</v>
      </c>
      <c r="O346" s="23">
        <v>34.019399999999997</v>
      </c>
      <c r="P346" s="1" t="e">
        <f t="shared" si="55"/>
        <v>#REF!</v>
      </c>
      <c r="R346" s="7" t="str">
        <f>Table110[[#This Row],[Short Description]]</f>
        <v>R1-66Z</v>
      </c>
      <c r="S346" s="1" t="s">
        <v>1549</v>
      </c>
      <c r="T346" s="1" t="s">
        <v>1456</v>
      </c>
      <c r="U346" s="1" t="s">
        <v>57</v>
      </c>
      <c r="V346" s="1" t="e">
        <f t="shared" si="56"/>
        <v>#REF!</v>
      </c>
      <c r="W346" s="1" t="e">
        <f t="shared" si="57"/>
        <v>#REF!</v>
      </c>
      <c r="X346" s="1" t="s">
        <v>524</v>
      </c>
      <c r="AC346" s="6"/>
      <c r="AH346" s="1" t="e">
        <f t="shared" si="58"/>
        <v>#REF!</v>
      </c>
      <c r="AI346" s="1" t="e">
        <f t="shared" si="59"/>
        <v>#REF!</v>
      </c>
      <c r="AJ346" s="1" t="e">
        <f t="shared" si="60"/>
        <v>#REF!</v>
      </c>
      <c r="AK346" s="1" t="e">
        <f t="shared" si="61"/>
        <v>#REF!</v>
      </c>
      <c r="AL346" s="1" t="s">
        <v>54</v>
      </c>
      <c r="AM346" s="1" t="s">
        <v>151</v>
      </c>
      <c r="AN346" s="11" t="e">
        <f t="shared" si="65"/>
        <v>#REF!</v>
      </c>
      <c r="AO346" s="1" t="str">
        <f>Table110[[#This Row],[Manufacturer''s Category]]</f>
        <v>Community</v>
      </c>
      <c r="AQ346" s="1" t="e">
        <f t="shared" si="62"/>
        <v>#REF!</v>
      </c>
    </row>
    <row r="347" spans="1:44" ht="42" customHeight="1" x14ac:dyDescent="0.3">
      <c r="A347" s="1" t="e">
        <f t="shared" si="63"/>
        <v>#REF!</v>
      </c>
      <c r="B347" s="5" t="e">
        <f t="shared" si="64"/>
        <v>#REF!</v>
      </c>
      <c r="C347" s="33" t="s">
        <v>4348</v>
      </c>
      <c r="D347" s="1" t="s">
        <v>1551</v>
      </c>
      <c r="E347" s="1" t="s">
        <v>53</v>
      </c>
      <c r="F347" s="31">
        <v>2862</v>
      </c>
      <c r="G347" s="1" t="s">
        <v>1550</v>
      </c>
      <c r="M347" s="1" t="s">
        <v>73</v>
      </c>
      <c r="N347" s="1" t="s">
        <v>1</v>
      </c>
      <c r="O347" s="23">
        <v>34.019399999999997</v>
      </c>
      <c r="P347" s="1" t="e">
        <f t="shared" ref="P347:P378" si="66">WeightUOM</f>
        <v>#REF!</v>
      </c>
      <c r="R347" s="7" t="str">
        <f>Table110[[#This Row],[Short Description]]</f>
        <v>R1-94Z</v>
      </c>
      <c r="S347" s="1" t="s">
        <v>1552</v>
      </c>
      <c r="T347" s="1" t="s">
        <v>1456</v>
      </c>
      <c r="U347" s="1" t="s">
        <v>57</v>
      </c>
      <c r="V347" s="1" t="e">
        <f t="shared" ref="V347:V378" si="67">NotForSale</f>
        <v>#REF!</v>
      </c>
      <c r="W347" s="1" t="e">
        <f t="shared" ref="W347:W378" si="68">ItemStatus</f>
        <v>#REF!</v>
      </c>
      <c r="X347" s="1" t="s">
        <v>524</v>
      </c>
      <c r="AC347" s="6"/>
      <c r="AH347" s="1" t="e">
        <f t="shared" ref="AH347:AH378" si="69">FOB</f>
        <v>#REF!</v>
      </c>
      <c r="AI347" s="1" t="e">
        <f t="shared" ref="AI347:AI378" si="70">Freight</f>
        <v>#REF!</v>
      </c>
      <c r="AJ347" s="1" t="e">
        <f t="shared" ref="AJ347:AJ378" si="71">DropShip</f>
        <v>#REF!</v>
      </c>
      <c r="AK347" s="1" t="e">
        <f t="shared" ref="AK347:AK378" si="72">EnergyStar</f>
        <v>#REF!</v>
      </c>
      <c r="AL347" s="1" t="s">
        <v>54</v>
      </c>
      <c r="AM347" s="1" t="s">
        <v>151</v>
      </c>
      <c r="AN347" s="11" t="e">
        <f t="shared" si="65"/>
        <v>#REF!</v>
      </c>
      <c r="AO347" s="1" t="str">
        <f>Table110[[#This Row],[Manufacturer''s Category]]</f>
        <v>Community</v>
      </c>
      <c r="AQ347" s="1" t="e">
        <f t="shared" ref="AQ347:AQ378" si="73">InfoComm_Number</f>
        <v>#REF!</v>
      </c>
    </row>
    <row r="348" spans="1:44" ht="42" customHeight="1" x14ac:dyDescent="0.3">
      <c r="A348" s="1" t="e">
        <f t="shared" si="63"/>
        <v>#REF!</v>
      </c>
      <c r="B348" s="5" t="e">
        <f t="shared" si="64"/>
        <v>#REF!</v>
      </c>
      <c r="C348" s="33" t="s">
        <v>4349</v>
      </c>
      <c r="D348" s="1" t="s">
        <v>1554</v>
      </c>
      <c r="E348" s="1" t="s">
        <v>53</v>
      </c>
      <c r="F348" s="31" t="s">
        <v>758</v>
      </c>
      <c r="G348" s="1" t="s">
        <v>1553</v>
      </c>
      <c r="M348" s="1" t="s">
        <v>73</v>
      </c>
      <c r="N348" s="1" t="s">
        <v>1</v>
      </c>
      <c r="O348" s="23"/>
      <c r="P348" s="1" t="e">
        <f t="shared" si="66"/>
        <v>#REF!</v>
      </c>
      <c r="R348" s="7" t="str">
        <f>Table110[[#This Row],[Short Description]]</f>
        <v>R1-xx-CTO</v>
      </c>
      <c r="S348" s="1" t="s">
        <v>1555</v>
      </c>
      <c r="T348" s="1" t="s">
        <v>1456</v>
      </c>
      <c r="U348" s="1" t="s">
        <v>57</v>
      </c>
      <c r="V348" s="1" t="e">
        <f t="shared" si="67"/>
        <v>#REF!</v>
      </c>
      <c r="W348" s="1" t="e">
        <f t="shared" si="68"/>
        <v>#REF!</v>
      </c>
      <c r="X348" s="1" t="s">
        <v>524</v>
      </c>
      <c r="AC348" s="6"/>
      <c r="AH348" s="1" t="e">
        <f t="shared" si="69"/>
        <v>#REF!</v>
      </c>
      <c r="AI348" s="1" t="e">
        <f t="shared" si="70"/>
        <v>#REF!</v>
      </c>
      <c r="AJ348" s="1" t="e">
        <f t="shared" si="71"/>
        <v>#REF!</v>
      </c>
      <c r="AK348" s="1" t="e">
        <f t="shared" si="72"/>
        <v>#REF!</v>
      </c>
      <c r="AL348" s="1" t="s">
        <v>54</v>
      </c>
      <c r="AM348" s="1" t="s">
        <v>151</v>
      </c>
      <c r="AN348" s="11" t="e">
        <f t="shared" si="65"/>
        <v>#REF!</v>
      </c>
      <c r="AO348" s="1" t="str">
        <f>Table110[[#This Row],[Manufacturer''s Category]]</f>
        <v>Community</v>
      </c>
      <c r="AQ348" s="1" t="e">
        <f t="shared" si="73"/>
        <v>#REF!</v>
      </c>
      <c r="AR348" s="1" t="s">
        <v>760</v>
      </c>
    </row>
    <row r="349" spans="1:44" ht="42" customHeight="1" x14ac:dyDescent="0.3">
      <c r="A349" s="1" t="e">
        <f t="shared" si="63"/>
        <v>#REF!</v>
      </c>
      <c r="B349" s="5" t="e">
        <f t="shared" si="64"/>
        <v>#REF!</v>
      </c>
      <c r="C349" s="33" t="s">
        <v>4350</v>
      </c>
      <c r="D349" s="1" t="s">
        <v>1557</v>
      </c>
      <c r="E349" s="1" t="s">
        <v>53</v>
      </c>
      <c r="F349" s="31">
        <v>4180</v>
      </c>
      <c r="G349" s="1" t="s">
        <v>1556</v>
      </c>
      <c r="M349" s="1" t="s">
        <v>73</v>
      </c>
      <c r="N349" s="1" t="s">
        <v>1</v>
      </c>
      <c r="O349" s="23">
        <v>56.245407999999998</v>
      </c>
      <c r="P349" s="1" t="e">
        <f t="shared" si="66"/>
        <v>#REF!</v>
      </c>
      <c r="R349" s="7" t="str">
        <f>Table110[[#This Row],[Short Description]]</f>
        <v>R2-474Z</v>
      </c>
      <c r="S349" s="1" t="s">
        <v>1558</v>
      </c>
      <c r="T349" s="1" t="s">
        <v>1456</v>
      </c>
      <c r="U349" s="1" t="s">
        <v>57</v>
      </c>
      <c r="V349" s="1" t="e">
        <f t="shared" si="67"/>
        <v>#REF!</v>
      </c>
      <c r="W349" s="1" t="e">
        <f t="shared" si="68"/>
        <v>#REF!</v>
      </c>
      <c r="X349" s="1" t="s">
        <v>524</v>
      </c>
      <c r="AC349" s="6"/>
      <c r="AH349" s="1" t="e">
        <f t="shared" si="69"/>
        <v>#REF!</v>
      </c>
      <c r="AI349" s="1" t="e">
        <f t="shared" si="70"/>
        <v>#REF!</v>
      </c>
      <c r="AJ349" s="1" t="e">
        <f t="shared" si="71"/>
        <v>#REF!</v>
      </c>
      <c r="AK349" s="1" t="e">
        <f t="shared" si="72"/>
        <v>#REF!</v>
      </c>
      <c r="AL349" s="1" t="s">
        <v>54</v>
      </c>
      <c r="AM349" s="1" t="s">
        <v>151</v>
      </c>
      <c r="AN349" s="11" t="e">
        <f t="shared" si="65"/>
        <v>#REF!</v>
      </c>
      <c r="AO349" s="1" t="str">
        <f>Table110[[#This Row],[Manufacturer''s Category]]</f>
        <v>Community</v>
      </c>
      <c r="AQ349" s="1" t="e">
        <f t="shared" si="73"/>
        <v>#REF!</v>
      </c>
    </row>
    <row r="350" spans="1:44" ht="42" customHeight="1" x14ac:dyDescent="0.3">
      <c r="A350" s="1" t="e">
        <f t="shared" si="63"/>
        <v>#REF!</v>
      </c>
      <c r="B350" s="5" t="e">
        <f t="shared" si="64"/>
        <v>#REF!</v>
      </c>
      <c r="C350" s="33" t="s">
        <v>4351</v>
      </c>
      <c r="D350" s="1" t="s">
        <v>1560</v>
      </c>
      <c r="E350" s="1" t="s">
        <v>53</v>
      </c>
      <c r="F350" s="31">
        <v>6602</v>
      </c>
      <c r="G350" s="1" t="s">
        <v>1559</v>
      </c>
      <c r="M350" s="1" t="s">
        <v>73</v>
      </c>
      <c r="N350" s="1" t="s">
        <v>1</v>
      </c>
      <c r="O350" s="23">
        <v>59.874144000000001</v>
      </c>
      <c r="P350" s="1" t="e">
        <f t="shared" si="66"/>
        <v>#REF!</v>
      </c>
      <c r="R350" s="7" t="str">
        <f>Table110[[#This Row],[Short Description]]</f>
        <v>R2-52MAX</v>
      </c>
      <c r="S350" s="1" t="s">
        <v>1561</v>
      </c>
      <c r="T350" s="1" t="s">
        <v>1456</v>
      </c>
      <c r="U350" s="1" t="s">
        <v>57</v>
      </c>
      <c r="V350" s="1" t="e">
        <f t="shared" si="67"/>
        <v>#REF!</v>
      </c>
      <c r="W350" s="1" t="e">
        <f t="shared" si="68"/>
        <v>#REF!</v>
      </c>
      <c r="X350" s="1" t="s">
        <v>524</v>
      </c>
      <c r="AC350" s="6"/>
      <c r="AH350" s="1" t="e">
        <f t="shared" si="69"/>
        <v>#REF!</v>
      </c>
      <c r="AI350" s="1" t="e">
        <f t="shared" si="70"/>
        <v>#REF!</v>
      </c>
      <c r="AJ350" s="1" t="e">
        <f t="shared" si="71"/>
        <v>#REF!</v>
      </c>
      <c r="AK350" s="1" t="e">
        <f t="shared" si="72"/>
        <v>#REF!</v>
      </c>
      <c r="AL350" s="1" t="s">
        <v>54</v>
      </c>
      <c r="AM350" s="1" t="s">
        <v>151</v>
      </c>
      <c r="AN350" s="11" t="e">
        <f t="shared" si="65"/>
        <v>#REF!</v>
      </c>
      <c r="AO350" s="1" t="str">
        <f>Table110[[#This Row],[Manufacturer''s Category]]</f>
        <v>Community</v>
      </c>
      <c r="AQ350" s="1" t="e">
        <f t="shared" si="73"/>
        <v>#REF!</v>
      </c>
    </row>
    <row r="351" spans="1:44" ht="42" customHeight="1" x14ac:dyDescent="0.3">
      <c r="A351" s="1" t="e">
        <f t="shared" si="63"/>
        <v>#REF!</v>
      </c>
      <c r="B351" s="5" t="e">
        <f t="shared" si="64"/>
        <v>#REF!</v>
      </c>
      <c r="C351" s="33" t="s">
        <v>4352</v>
      </c>
      <c r="D351" s="1" t="s">
        <v>1563</v>
      </c>
      <c r="E351" s="1" t="s">
        <v>53</v>
      </c>
      <c r="F351" s="31">
        <v>4510</v>
      </c>
      <c r="G351" s="1" t="s">
        <v>1562</v>
      </c>
      <c r="M351" s="1" t="s">
        <v>73</v>
      </c>
      <c r="N351" s="1" t="s">
        <v>1</v>
      </c>
      <c r="O351" s="23">
        <v>61.688512000000003</v>
      </c>
      <c r="P351" s="1" t="e">
        <f t="shared" si="66"/>
        <v>#REF!</v>
      </c>
      <c r="R351" s="7" t="str">
        <f>Table110[[#This Row],[Short Description]]</f>
        <v>R2-52Z</v>
      </c>
      <c r="S351" s="1" t="s">
        <v>1564</v>
      </c>
      <c r="T351" s="1" t="s">
        <v>1456</v>
      </c>
      <c r="U351" s="1" t="s">
        <v>57</v>
      </c>
      <c r="V351" s="1" t="e">
        <f t="shared" si="67"/>
        <v>#REF!</v>
      </c>
      <c r="W351" s="1" t="e">
        <f t="shared" si="68"/>
        <v>#REF!</v>
      </c>
      <c r="X351" s="1" t="s">
        <v>524</v>
      </c>
      <c r="AC351" s="6"/>
      <c r="AH351" s="1" t="e">
        <f t="shared" si="69"/>
        <v>#REF!</v>
      </c>
      <c r="AI351" s="1" t="e">
        <f t="shared" si="70"/>
        <v>#REF!</v>
      </c>
      <c r="AJ351" s="1" t="e">
        <f t="shared" si="71"/>
        <v>#REF!</v>
      </c>
      <c r="AK351" s="1" t="e">
        <f t="shared" si="72"/>
        <v>#REF!</v>
      </c>
      <c r="AL351" s="1" t="s">
        <v>54</v>
      </c>
      <c r="AM351" s="1" t="s">
        <v>151</v>
      </c>
      <c r="AN351" s="11" t="e">
        <f t="shared" si="65"/>
        <v>#REF!</v>
      </c>
      <c r="AO351" s="1" t="str">
        <f>Table110[[#This Row],[Manufacturer''s Category]]</f>
        <v>Community</v>
      </c>
      <c r="AQ351" s="1" t="e">
        <f t="shared" si="73"/>
        <v>#REF!</v>
      </c>
    </row>
    <row r="352" spans="1:44" ht="42" customHeight="1" x14ac:dyDescent="0.3">
      <c r="A352" s="1" t="e">
        <f t="shared" si="63"/>
        <v>#REF!</v>
      </c>
      <c r="B352" s="5" t="e">
        <f t="shared" si="64"/>
        <v>#REF!</v>
      </c>
      <c r="C352" s="33" t="s">
        <v>4353</v>
      </c>
      <c r="D352" s="1" t="s">
        <v>1566</v>
      </c>
      <c r="E352" s="1" t="s">
        <v>53</v>
      </c>
      <c r="F352" s="31">
        <v>6052</v>
      </c>
      <c r="G352" s="1" t="s">
        <v>1565</v>
      </c>
      <c r="M352" s="1" t="s">
        <v>73</v>
      </c>
      <c r="N352" s="1" t="s">
        <v>1</v>
      </c>
      <c r="O352" s="23">
        <v>56.698999999999998</v>
      </c>
      <c r="P352" s="1" t="e">
        <f t="shared" si="66"/>
        <v>#REF!</v>
      </c>
      <c r="R352" s="7" t="str">
        <f>Table110[[#This Row],[Short Description]]</f>
        <v>R2-64MAX</v>
      </c>
      <c r="S352" s="1" t="s">
        <v>1567</v>
      </c>
      <c r="T352" s="1" t="s">
        <v>1456</v>
      </c>
      <c r="U352" s="1" t="s">
        <v>57</v>
      </c>
      <c r="V352" s="1" t="e">
        <f t="shared" si="67"/>
        <v>#REF!</v>
      </c>
      <c r="W352" s="1" t="e">
        <f t="shared" si="68"/>
        <v>#REF!</v>
      </c>
      <c r="X352" s="1" t="s">
        <v>524</v>
      </c>
      <c r="AC352" s="6"/>
      <c r="AH352" s="1" t="e">
        <f t="shared" si="69"/>
        <v>#REF!</v>
      </c>
      <c r="AI352" s="1" t="e">
        <f t="shared" si="70"/>
        <v>#REF!</v>
      </c>
      <c r="AJ352" s="1" t="e">
        <f t="shared" si="71"/>
        <v>#REF!</v>
      </c>
      <c r="AK352" s="1" t="e">
        <f t="shared" si="72"/>
        <v>#REF!</v>
      </c>
      <c r="AL352" s="1" t="s">
        <v>54</v>
      </c>
      <c r="AM352" s="1" t="s">
        <v>151</v>
      </c>
      <c r="AN352" s="11" t="e">
        <f t="shared" si="65"/>
        <v>#REF!</v>
      </c>
      <c r="AO352" s="1" t="str">
        <f>Table110[[#This Row],[Manufacturer''s Category]]</f>
        <v>Community</v>
      </c>
      <c r="AQ352" s="1" t="e">
        <f t="shared" si="73"/>
        <v>#REF!</v>
      </c>
    </row>
    <row r="353" spans="1:44" ht="42" customHeight="1" x14ac:dyDescent="0.3">
      <c r="A353" s="1" t="e">
        <f t="shared" si="63"/>
        <v>#REF!</v>
      </c>
      <c r="B353" s="5" t="e">
        <f t="shared" si="64"/>
        <v>#REF!</v>
      </c>
      <c r="C353" s="33" t="s">
        <v>4354</v>
      </c>
      <c r="D353" s="1" t="s">
        <v>1569</v>
      </c>
      <c r="E353" s="1" t="s">
        <v>53</v>
      </c>
      <c r="F353" s="31">
        <v>6052</v>
      </c>
      <c r="G353" s="1" t="s">
        <v>1568</v>
      </c>
      <c r="M353" s="1" t="s">
        <v>73</v>
      </c>
      <c r="N353" s="1" t="s">
        <v>1</v>
      </c>
      <c r="O353" s="23">
        <v>56.698999999999998</v>
      </c>
      <c r="P353" s="1" t="e">
        <f t="shared" si="66"/>
        <v>#REF!</v>
      </c>
      <c r="R353" s="7" t="str">
        <f>Table110[[#This Row],[Short Description]]</f>
        <v>R2-66MAX</v>
      </c>
      <c r="S353" s="1" t="s">
        <v>1570</v>
      </c>
      <c r="T353" s="1" t="s">
        <v>1456</v>
      </c>
      <c r="U353" s="1" t="s">
        <v>57</v>
      </c>
      <c r="V353" s="1" t="e">
        <f t="shared" si="67"/>
        <v>#REF!</v>
      </c>
      <c r="W353" s="1" t="e">
        <f t="shared" si="68"/>
        <v>#REF!</v>
      </c>
      <c r="X353" s="1" t="s">
        <v>524</v>
      </c>
      <c r="AC353" s="6"/>
      <c r="AH353" s="1" t="e">
        <f t="shared" si="69"/>
        <v>#REF!</v>
      </c>
      <c r="AI353" s="1" t="e">
        <f t="shared" si="70"/>
        <v>#REF!</v>
      </c>
      <c r="AJ353" s="1" t="e">
        <f t="shared" si="71"/>
        <v>#REF!</v>
      </c>
      <c r="AK353" s="1" t="e">
        <f t="shared" si="72"/>
        <v>#REF!</v>
      </c>
      <c r="AL353" s="1" t="s">
        <v>54</v>
      </c>
      <c r="AM353" s="1" t="s">
        <v>151</v>
      </c>
      <c r="AN353" s="11" t="e">
        <f t="shared" si="65"/>
        <v>#REF!</v>
      </c>
      <c r="AO353" s="1" t="str">
        <f>Table110[[#This Row],[Manufacturer''s Category]]</f>
        <v>Community</v>
      </c>
      <c r="AQ353" s="1" t="e">
        <f t="shared" si="73"/>
        <v>#REF!</v>
      </c>
    </row>
    <row r="354" spans="1:44" ht="42" customHeight="1" x14ac:dyDescent="0.3">
      <c r="A354" s="1" t="e">
        <f t="shared" si="63"/>
        <v>#REF!</v>
      </c>
      <c r="B354" s="5" t="e">
        <f t="shared" si="64"/>
        <v>#REF!</v>
      </c>
      <c r="C354" s="33" t="s">
        <v>4355</v>
      </c>
      <c r="D354" s="1" t="s">
        <v>1572</v>
      </c>
      <c r="E354" s="1" t="s">
        <v>53</v>
      </c>
      <c r="F354" s="31">
        <v>4180</v>
      </c>
      <c r="G354" s="1" t="s">
        <v>1571</v>
      </c>
      <c r="M354" s="1" t="s">
        <v>73</v>
      </c>
      <c r="N354" s="1" t="s">
        <v>1</v>
      </c>
      <c r="O354" s="23">
        <v>56.245407999999998</v>
      </c>
      <c r="P354" s="1" t="e">
        <f t="shared" si="66"/>
        <v>#REF!</v>
      </c>
      <c r="R354" s="7" t="str">
        <f>Table110[[#This Row],[Short Description]]</f>
        <v>R2-694Z</v>
      </c>
      <c r="S354" s="1" t="s">
        <v>1573</v>
      </c>
      <c r="T354" s="1" t="s">
        <v>1456</v>
      </c>
      <c r="U354" s="1" t="s">
        <v>57</v>
      </c>
      <c r="V354" s="1" t="e">
        <f t="shared" si="67"/>
        <v>#REF!</v>
      </c>
      <c r="W354" s="1" t="e">
        <f t="shared" si="68"/>
        <v>#REF!</v>
      </c>
      <c r="X354" s="1" t="s">
        <v>524</v>
      </c>
      <c r="AC354" s="6"/>
      <c r="AH354" s="1" t="e">
        <f t="shared" si="69"/>
        <v>#REF!</v>
      </c>
      <c r="AI354" s="1" t="e">
        <f t="shared" si="70"/>
        <v>#REF!</v>
      </c>
      <c r="AJ354" s="1" t="e">
        <f t="shared" si="71"/>
        <v>#REF!</v>
      </c>
      <c r="AK354" s="1" t="e">
        <f t="shared" si="72"/>
        <v>#REF!</v>
      </c>
      <c r="AL354" s="1" t="s">
        <v>54</v>
      </c>
      <c r="AM354" s="1" t="s">
        <v>151</v>
      </c>
      <c r="AN354" s="11" t="e">
        <f t="shared" si="65"/>
        <v>#REF!</v>
      </c>
      <c r="AO354" s="1" t="str">
        <f>Table110[[#This Row],[Manufacturer''s Category]]</f>
        <v>Community</v>
      </c>
      <c r="AQ354" s="1" t="e">
        <f t="shared" si="73"/>
        <v>#REF!</v>
      </c>
    </row>
    <row r="355" spans="1:44" ht="42" customHeight="1" x14ac:dyDescent="0.3">
      <c r="A355" s="1" t="e">
        <f t="shared" si="63"/>
        <v>#REF!</v>
      </c>
      <c r="B355" s="5" t="e">
        <f t="shared" si="64"/>
        <v>#REF!</v>
      </c>
      <c r="C355" s="33" t="s">
        <v>4356</v>
      </c>
      <c r="D355" s="1" t="s">
        <v>1575</v>
      </c>
      <c r="E355" s="1" t="s">
        <v>53</v>
      </c>
      <c r="F355" s="31">
        <v>4180</v>
      </c>
      <c r="G355" s="1" t="s">
        <v>1574</v>
      </c>
      <c r="M355" s="1" t="s">
        <v>73</v>
      </c>
      <c r="N355" s="1" t="s">
        <v>1</v>
      </c>
      <c r="O355" s="23">
        <v>56.245407999999998</v>
      </c>
      <c r="P355" s="1" t="e">
        <f t="shared" si="66"/>
        <v>#REF!</v>
      </c>
      <c r="R355" s="7" t="str">
        <f>Table110[[#This Row],[Short Description]]</f>
        <v>R2-77Z</v>
      </c>
      <c r="S355" s="1" t="s">
        <v>1576</v>
      </c>
      <c r="T355" s="1" t="s">
        <v>1456</v>
      </c>
      <c r="U355" s="1" t="s">
        <v>57</v>
      </c>
      <c r="V355" s="1" t="e">
        <f t="shared" si="67"/>
        <v>#REF!</v>
      </c>
      <c r="W355" s="1" t="e">
        <f t="shared" si="68"/>
        <v>#REF!</v>
      </c>
      <c r="X355" s="1" t="s">
        <v>524</v>
      </c>
      <c r="AC355" s="6"/>
      <c r="AH355" s="1" t="e">
        <f t="shared" si="69"/>
        <v>#REF!</v>
      </c>
      <c r="AI355" s="1" t="e">
        <f t="shared" si="70"/>
        <v>#REF!</v>
      </c>
      <c r="AJ355" s="1" t="e">
        <f t="shared" si="71"/>
        <v>#REF!</v>
      </c>
      <c r="AK355" s="1" t="e">
        <f t="shared" si="72"/>
        <v>#REF!</v>
      </c>
      <c r="AL355" s="1" t="s">
        <v>54</v>
      </c>
      <c r="AM355" s="1" t="s">
        <v>151</v>
      </c>
      <c r="AN355" s="11" t="e">
        <f t="shared" si="65"/>
        <v>#REF!</v>
      </c>
      <c r="AO355" s="1" t="str">
        <f>Table110[[#This Row],[Manufacturer''s Category]]</f>
        <v>Community</v>
      </c>
      <c r="AQ355" s="1" t="e">
        <f t="shared" si="73"/>
        <v>#REF!</v>
      </c>
    </row>
    <row r="356" spans="1:44" ht="42" customHeight="1" x14ac:dyDescent="0.3">
      <c r="A356" s="1" t="e">
        <f t="shared" si="63"/>
        <v>#REF!</v>
      </c>
      <c r="B356" s="5" t="e">
        <f t="shared" si="64"/>
        <v>#REF!</v>
      </c>
      <c r="C356" s="33" t="s">
        <v>4357</v>
      </c>
      <c r="D356" s="1" t="s">
        <v>1578</v>
      </c>
      <c r="E356" s="1" t="s">
        <v>53</v>
      </c>
      <c r="F356" s="31">
        <v>6052</v>
      </c>
      <c r="G356" s="1" t="s">
        <v>1577</v>
      </c>
      <c r="M356" s="1" t="s">
        <v>73</v>
      </c>
      <c r="N356" s="1" t="s">
        <v>1</v>
      </c>
      <c r="O356" s="23">
        <v>56.698999999999998</v>
      </c>
      <c r="P356" s="1" t="e">
        <f t="shared" si="66"/>
        <v>#REF!</v>
      </c>
      <c r="R356" s="7" t="str">
        <f>Table110[[#This Row],[Short Description]]</f>
        <v>R2-94MAX</v>
      </c>
      <c r="S356" s="1" t="s">
        <v>1579</v>
      </c>
      <c r="T356" s="1" t="s">
        <v>1456</v>
      </c>
      <c r="U356" s="1" t="s">
        <v>57</v>
      </c>
      <c r="V356" s="1" t="e">
        <f t="shared" si="67"/>
        <v>#REF!</v>
      </c>
      <c r="W356" s="1" t="e">
        <f t="shared" si="68"/>
        <v>#REF!</v>
      </c>
      <c r="X356" s="1" t="s">
        <v>524</v>
      </c>
      <c r="AC356" s="6"/>
      <c r="AH356" s="1" t="e">
        <f t="shared" si="69"/>
        <v>#REF!</v>
      </c>
      <c r="AI356" s="1" t="e">
        <f t="shared" si="70"/>
        <v>#REF!</v>
      </c>
      <c r="AJ356" s="1" t="e">
        <f t="shared" si="71"/>
        <v>#REF!</v>
      </c>
      <c r="AK356" s="1" t="e">
        <f t="shared" si="72"/>
        <v>#REF!</v>
      </c>
      <c r="AL356" s="1" t="s">
        <v>54</v>
      </c>
      <c r="AM356" s="1" t="s">
        <v>151</v>
      </c>
      <c r="AN356" s="11" t="e">
        <f t="shared" si="65"/>
        <v>#REF!</v>
      </c>
      <c r="AO356" s="1" t="str">
        <f>Table110[[#This Row],[Manufacturer''s Category]]</f>
        <v>Community</v>
      </c>
      <c r="AQ356" s="1" t="e">
        <f t="shared" si="73"/>
        <v>#REF!</v>
      </c>
    </row>
    <row r="357" spans="1:44" ht="42" customHeight="1" x14ac:dyDescent="0.3">
      <c r="A357" s="1" t="e">
        <f t="shared" si="63"/>
        <v>#REF!</v>
      </c>
      <c r="B357" s="5" t="e">
        <f t="shared" si="64"/>
        <v>#REF!</v>
      </c>
      <c r="C357" s="33" t="s">
        <v>4358</v>
      </c>
      <c r="D357" s="1" t="s">
        <v>1581</v>
      </c>
      <c r="E357" s="1" t="s">
        <v>53</v>
      </c>
      <c r="F357" s="31">
        <v>4180</v>
      </c>
      <c r="G357" s="1" t="s">
        <v>1580</v>
      </c>
      <c r="M357" s="1" t="s">
        <v>73</v>
      </c>
      <c r="N357" s="1" t="s">
        <v>1</v>
      </c>
      <c r="O357" s="23">
        <v>56.245407999999998</v>
      </c>
      <c r="P357" s="1" t="e">
        <f t="shared" si="66"/>
        <v>#REF!</v>
      </c>
      <c r="R357" s="7" t="str">
        <f>Table110[[#This Row],[Short Description]]</f>
        <v>R2-94Z</v>
      </c>
      <c r="S357" s="1" t="s">
        <v>1582</v>
      </c>
      <c r="T357" s="1" t="s">
        <v>1456</v>
      </c>
      <c r="U357" s="1" t="s">
        <v>57</v>
      </c>
      <c r="V357" s="1" t="e">
        <f t="shared" si="67"/>
        <v>#REF!</v>
      </c>
      <c r="W357" s="1" t="e">
        <f t="shared" si="68"/>
        <v>#REF!</v>
      </c>
      <c r="X357" s="1" t="s">
        <v>524</v>
      </c>
      <c r="AC357" s="6"/>
      <c r="AH357" s="1" t="e">
        <f t="shared" si="69"/>
        <v>#REF!</v>
      </c>
      <c r="AI357" s="1" t="e">
        <f t="shared" si="70"/>
        <v>#REF!</v>
      </c>
      <c r="AJ357" s="1" t="e">
        <f t="shared" si="71"/>
        <v>#REF!</v>
      </c>
      <c r="AK357" s="1" t="e">
        <f t="shared" si="72"/>
        <v>#REF!</v>
      </c>
      <c r="AL357" s="1" t="s">
        <v>54</v>
      </c>
      <c r="AM357" s="1" t="s">
        <v>151</v>
      </c>
      <c r="AN357" s="11" t="e">
        <f t="shared" si="65"/>
        <v>#REF!</v>
      </c>
      <c r="AO357" s="1" t="str">
        <f>Table110[[#This Row],[Manufacturer''s Category]]</f>
        <v>Community</v>
      </c>
      <c r="AQ357" s="1" t="e">
        <f t="shared" si="73"/>
        <v>#REF!</v>
      </c>
    </row>
    <row r="358" spans="1:44" ht="42" customHeight="1" x14ac:dyDescent="0.3">
      <c r="A358" s="1" t="e">
        <f t="shared" si="63"/>
        <v>#REF!</v>
      </c>
      <c r="B358" s="5" t="e">
        <f t="shared" si="64"/>
        <v>#REF!</v>
      </c>
      <c r="C358" s="33" t="s">
        <v>4359</v>
      </c>
      <c r="D358" s="1" t="s">
        <v>1584</v>
      </c>
      <c r="E358" s="1" t="s">
        <v>53</v>
      </c>
      <c r="F358" s="31" t="s">
        <v>758</v>
      </c>
      <c r="G358" s="1" t="s">
        <v>1583</v>
      </c>
      <c r="M358" s="1" t="s">
        <v>73</v>
      </c>
      <c r="N358" s="1" t="s">
        <v>1</v>
      </c>
      <c r="O358" s="23"/>
      <c r="P358" s="1" t="e">
        <f t="shared" si="66"/>
        <v>#REF!</v>
      </c>
      <c r="R358" s="7" t="str">
        <f>Table110[[#This Row],[Short Description]]</f>
        <v>R2-MAX-CTO</v>
      </c>
      <c r="S358" s="1" t="s">
        <v>1585</v>
      </c>
      <c r="T358" s="1" t="s">
        <v>1456</v>
      </c>
      <c r="U358" s="1" t="s">
        <v>57</v>
      </c>
      <c r="V358" s="1" t="e">
        <f t="shared" si="67"/>
        <v>#REF!</v>
      </c>
      <c r="W358" s="1" t="e">
        <f t="shared" si="68"/>
        <v>#REF!</v>
      </c>
      <c r="X358" s="1" t="s">
        <v>524</v>
      </c>
      <c r="AC358" s="6"/>
      <c r="AH358" s="1" t="e">
        <f t="shared" si="69"/>
        <v>#REF!</v>
      </c>
      <c r="AI358" s="1" t="e">
        <f t="shared" si="70"/>
        <v>#REF!</v>
      </c>
      <c r="AJ358" s="1" t="e">
        <f t="shared" si="71"/>
        <v>#REF!</v>
      </c>
      <c r="AK358" s="1" t="e">
        <f t="shared" si="72"/>
        <v>#REF!</v>
      </c>
      <c r="AL358" s="1" t="s">
        <v>54</v>
      </c>
      <c r="AM358" s="1" t="s">
        <v>151</v>
      </c>
      <c r="AN358" s="11" t="e">
        <f t="shared" si="65"/>
        <v>#REF!</v>
      </c>
      <c r="AO358" s="1" t="str">
        <f>Table110[[#This Row],[Manufacturer''s Category]]</f>
        <v>Community</v>
      </c>
      <c r="AQ358" s="1" t="e">
        <f t="shared" si="73"/>
        <v>#REF!</v>
      </c>
      <c r="AR358" s="1" t="s">
        <v>760</v>
      </c>
    </row>
    <row r="359" spans="1:44" ht="42" customHeight="1" x14ac:dyDescent="0.3">
      <c r="A359" s="1" t="e">
        <f t="shared" si="63"/>
        <v>#REF!</v>
      </c>
      <c r="B359" s="5" t="e">
        <f t="shared" si="64"/>
        <v>#REF!</v>
      </c>
      <c r="C359" s="33" t="s">
        <v>4360</v>
      </c>
      <c r="D359" s="1" t="s">
        <v>1587</v>
      </c>
      <c r="E359" s="1" t="s">
        <v>53</v>
      </c>
      <c r="F359" s="31" t="s">
        <v>758</v>
      </c>
      <c r="G359" s="1" t="s">
        <v>1586</v>
      </c>
      <c r="M359" s="1" t="s">
        <v>73</v>
      </c>
      <c r="N359" s="1" t="s">
        <v>1</v>
      </c>
      <c r="O359" s="23"/>
      <c r="P359" s="1" t="e">
        <f t="shared" si="66"/>
        <v>#REF!</v>
      </c>
      <c r="R359" s="7" t="str">
        <f>Table110[[#This Row],[Short Description]]</f>
        <v>R2-xx-CTO</v>
      </c>
      <c r="S359" s="1" t="s">
        <v>1588</v>
      </c>
      <c r="T359" s="1" t="s">
        <v>1456</v>
      </c>
      <c r="U359" s="1" t="s">
        <v>57</v>
      </c>
      <c r="V359" s="1" t="e">
        <f t="shared" si="67"/>
        <v>#REF!</v>
      </c>
      <c r="W359" s="1" t="e">
        <f t="shared" si="68"/>
        <v>#REF!</v>
      </c>
      <c r="X359" s="1" t="s">
        <v>524</v>
      </c>
      <c r="AC359" s="6"/>
      <c r="AH359" s="1" t="e">
        <f t="shared" si="69"/>
        <v>#REF!</v>
      </c>
      <c r="AI359" s="1" t="e">
        <f t="shared" si="70"/>
        <v>#REF!</v>
      </c>
      <c r="AJ359" s="1" t="e">
        <f t="shared" si="71"/>
        <v>#REF!</v>
      </c>
      <c r="AK359" s="1" t="e">
        <f t="shared" si="72"/>
        <v>#REF!</v>
      </c>
      <c r="AL359" s="1" t="s">
        <v>54</v>
      </c>
      <c r="AM359" s="1" t="s">
        <v>151</v>
      </c>
      <c r="AN359" s="11" t="e">
        <f t="shared" si="65"/>
        <v>#REF!</v>
      </c>
      <c r="AO359" s="1" t="str">
        <f>Table110[[#This Row],[Manufacturer''s Category]]</f>
        <v>Community</v>
      </c>
      <c r="AQ359" s="1" t="e">
        <f t="shared" si="73"/>
        <v>#REF!</v>
      </c>
      <c r="AR359" s="1" t="s">
        <v>760</v>
      </c>
    </row>
    <row r="360" spans="1:44" ht="42" customHeight="1" x14ac:dyDescent="0.3">
      <c r="A360" s="1" t="e">
        <f t="shared" si="63"/>
        <v>#REF!</v>
      </c>
      <c r="B360" s="5" t="e">
        <f t="shared" si="64"/>
        <v>#REF!</v>
      </c>
      <c r="C360" s="33" t="s">
        <v>4369</v>
      </c>
      <c r="D360" s="1" t="s">
        <v>1590</v>
      </c>
      <c r="E360" s="1" t="s">
        <v>53</v>
      </c>
      <c r="F360" s="31">
        <v>166</v>
      </c>
      <c r="G360" s="1" t="s">
        <v>1589</v>
      </c>
      <c r="M360" s="1" t="s">
        <v>73</v>
      </c>
      <c r="N360" s="1" t="s">
        <v>1</v>
      </c>
      <c r="O360" s="23">
        <v>2.26796</v>
      </c>
      <c r="P360" s="1" t="e">
        <f t="shared" si="66"/>
        <v>#REF!</v>
      </c>
      <c r="R360" s="7" t="str">
        <f>Table110[[#This Row],[Short Description]]</f>
        <v>R-FRY35</v>
      </c>
      <c r="S360" s="1" t="s">
        <v>1591</v>
      </c>
      <c r="T360" s="1" t="s">
        <v>515</v>
      </c>
      <c r="U360" s="1" t="s">
        <v>3</v>
      </c>
      <c r="V360" s="1" t="e">
        <f t="shared" si="67"/>
        <v>#REF!</v>
      </c>
      <c r="W360" s="1" t="e">
        <f t="shared" si="68"/>
        <v>#REF!</v>
      </c>
      <c r="X360" s="1" t="s">
        <v>524</v>
      </c>
      <c r="AC360" s="6"/>
      <c r="AH360" s="1" t="e">
        <f t="shared" si="69"/>
        <v>#REF!</v>
      </c>
      <c r="AI360" s="1" t="e">
        <f t="shared" si="70"/>
        <v>#REF!</v>
      </c>
      <c r="AJ360" s="1" t="e">
        <f t="shared" si="71"/>
        <v>#REF!</v>
      </c>
      <c r="AK360" s="1" t="e">
        <f t="shared" si="72"/>
        <v>#REF!</v>
      </c>
      <c r="AL360" s="1" t="s">
        <v>54</v>
      </c>
      <c r="AM360" s="1" t="s">
        <v>151</v>
      </c>
      <c r="AN360" s="11" t="e">
        <f t="shared" si="65"/>
        <v>#REF!</v>
      </c>
      <c r="AO360" s="1" t="str">
        <f>Table110[[#This Row],[Manufacturer''s Category]]</f>
        <v>Community</v>
      </c>
      <c r="AQ360" s="1" t="e">
        <f t="shared" si="73"/>
        <v>#REF!</v>
      </c>
    </row>
    <row r="361" spans="1:44" ht="42" customHeight="1" x14ac:dyDescent="0.3">
      <c r="A361" s="1" t="e">
        <f t="shared" si="63"/>
        <v>#REF!</v>
      </c>
      <c r="B361" s="5" t="e">
        <f t="shared" si="64"/>
        <v>#REF!</v>
      </c>
      <c r="C361" s="33" t="s">
        <v>4370</v>
      </c>
      <c r="D361" s="1" t="s">
        <v>1593</v>
      </c>
      <c r="E361" s="1" t="s">
        <v>53</v>
      </c>
      <c r="F361" s="31">
        <v>166</v>
      </c>
      <c r="G361" s="1" t="s">
        <v>1592</v>
      </c>
      <c r="M361" s="1" t="s">
        <v>73</v>
      </c>
      <c r="N361" s="1" t="s">
        <v>1</v>
      </c>
      <c r="O361" s="23">
        <v>2.26796</v>
      </c>
      <c r="P361" s="1" t="e">
        <f t="shared" si="66"/>
        <v>#REF!</v>
      </c>
      <c r="R361" s="7" t="str">
        <f>Table110[[#This Row],[Short Description]]</f>
        <v>R-FRY35B</v>
      </c>
      <c r="S361" s="1" t="s">
        <v>1594</v>
      </c>
      <c r="T361" s="1" t="s">
        <v>515</v>
      </c>
      <c r="U361" s="1" t="s">
        <v>3</v>
      </c>
      <c r="V361" s="1" t="e">
        <f t="shared" si="67"/>
        <v>#REF!</v>
      </c>
      <c r="W361" s="1" t="e">
        <f t="shared" si="68"/>
        <v>#REF!</v>
      </c>
      <c r="X361" s="1" t="s">
        <v>524</v>
      </c>
      <c r="AC361" s="6"/>
      <c r="AH361" s="1" t="e">
        <f t="shared" si="69"/>
        <v>#REF!</v>
      </c>
      <c r="AI361" s="1" t="e">
        <f t="shared" si="70"/>
        <v>#REF!</v>
      </c>
      <c r="AJ361" s="1" t="e">
        <f t="shared" si="71"/>
        <v>#REF!</v>
      </c>
      <c r="AK361" s="1" t="e">
        <f t="shared" si="72"/>
        <v>#REF!</v>
      </c>
      <c r="AL361" s="1" t="s">
        <v>54</v>
      </c>
      <c r="AM361" s="1" t="s">
        <v>151</v>
      </c>
      <c r="AN361" s="11" t="e">
        <f t="shared" si="65"/>
        <v>#REF!</v>
      </c>
      <c r="AO361" s="1" t="str">
        <f>Table110[[#This Row],[Manufacturer''s Category]]</f>
        <v>Community</v>
      </c>
      <c r="AQ361" s="1" t="e">
        <f t="shared" si="73"/>
        <v>#REF!</v>
      </c>
    </row>
    <row r="362" spans="1:44" ht="42" customHeight="1" x14ac:dyDescent="0.3">
      <c r="A362" s="1" t="e">
        <f t="shared" si="63"/>
        <v>#REF!</v>
      </c>
      <c r="B362" s="5" t="e">
        <f t="shared" si="64"/>
        <v>#REF!</v>
      </c>
      <c r="C362" s="33" t="s">
        <v>4371</v>
      </c>
      <c r="D362" s="1" t="s">
        <v>1596</v>
      </c>
      <c r="E362" s="1" t="s">
        <v>53</v>
      </c>
      <c r="F362" s="31">
        <v>1486</v>
      </c>
      <c r="G362" s="1" t="s">
        <v>1595</v>
      </c>
      <c r="M362" s="1" t="s">
        <v>73</v>
      </c>
      <c r="N362" s="1" t="s">
        <v>1</v>
      </c>
      <c r="O362" s="23">
        <v>12.246983999999999</v>
      </c>
      <c r="P362" s="1" t="e">
        <f t="shared" si="66"/>
        <v>#REF!</v>
      </c>
      <c r="R362" s="7" t="str">
        <f>Table110[[#This Row],[Short Description]]</f>
        <v>RMG-200A</v>
      </c>
      <c r="S362" s="1" t="s">
        <v>1597</v>
      </c>
      <c r="T362" s="1" t="s">
        <v>1598</v>
      </c>
      <c r="U362" s="1" t="s">
        <v>57</v>
      </c>
      <c r="V362" s="1" t="e">
        <f t="shared" si="67"/>
        <v>#REF!</v>
      </c>
      <c r="W362" s="1" t="e">
        <f t="shared" si="68"/>
        <v>#REF!</v>
      </c>
      <c r="X362" s="1" t="s">
        <v>524</v>
      </c>
      <c r="AC362" s="6"/>
      <c r="AH362" s="1" t="e">
        <f t="shared" si="69"/>
        <v>#REF!</v>
      </c>
      <c r="AI362" s="1" t="e">
        <f t="shared" si="70"/>
        <v>#REF!</v>
      </c>
      <c r="AJ362" s="1" t="e">
        <f t="shared" si="71"/>
        <v>#REF!</v>
      </c>
      <c r="AK362" s="1" t="e">
        <f t="shared" si="72"/>
        <v>#REF!</v>
      </c>
      <c r="AL362" s="1" t="s">
        <v>54</v>
      </c>
      <c r="AM362" s="1" t="s">
        <v>151</v>
      </c>
      <c r="AN362" s="11" t="e">
        <f t="shared" si="65"/>
        <v>#REF!</v>
      </c>
      <c r="AO362" s="1" t="str">
        <f>Table110[[#This Row],[Manufacturer''s Category]]</f>
        <v>Community</v>
      </c>
      <c r="AQ362" s="1" t="e">
        <f t="shared" si="73"/>
        <v>#REF!</v>
      </c>
    </row>
    <row r="363" spans="1:44" ht="42" customHeight="1" x14ac:dyDescent="0.3">
      <c r="A363" s="1" t="e">
        <f t="shared" si="63"/>
        <v>#REF!</v>
      </c>
      <c r="B363" s="5" t="e">
        <f t="shared" si="64"/>
        <v>#REF!</v>
      </c>
      <c r="C363" s="33" t="s">
        <v>4372</v>
      </c>
      <c r="D363" s="1" t="s">
        <v>1600</v>
      </c>
      <c r="E363" s="1" t="s">
        <v>53</v>
      </c>
      <c r="F363" s="31">
        <v>1596</v>
      </c>
      <c r="G363" s="1" t="s">
        <v>1599</v>
      </c>
      <c r="M363" s="1" t="s">
        <v>73</v>
      </c>
      <c r="N363" s="1" t="s">
        <v>1</v>
      </c>
      <c r="O363" s="23">
        <v>12.7912944</v>
      </c>
      <c r="P363" s="1" t="e">
        <f t="shared" si="66"/>
        <v>#REF!</v>
      </c>
      <c r="R363" s="7" t="str">
        <f>Table110[[#This Row],[Short Description]]</f>
        <v>RMG-200AT</v>
      </c>
      <c r="S363" s="1" t="s">
        <v>1601</v>
      </c>
      <c r="T363" s="1" t="s">
        <v>1598</v>
      </c>
      <c r="U363" s="1" t="s">
        <v>57</v>
      </c>
      <c r="V363" s="1" t="e">
        <f t="shared" si="67"/>
        <v>#REF!</v>
      </c>
      <c r="W363" s="1" t="e">
        <f t="shared" si="68"/>
        <v>#REF!</v>
      </c>
      <c r="X363" s="1" t="s">
        <v>524</v>
      </c>
      <c r="AC363" s="6"/>
      <c r="AH363" s="1" t="e">
        <f t="shared" si="69"/>
        <v>#REF!</v>
      </c>
      <c r="AI363" s="1" t="e">
        <f t="shared" si="70"/>
        <v>#REF!</v>
      </c>
      <c r="AJ363" s="1" t="e">
        <f t="shared" si="71"/>
        <v>#REF!</v>
      </c>
      <c r="AK363" s="1" t="e">
        <f t="shared" si="72"/>
        <v>#REF!</v>
      </c>
      <c r="AL363" s="1" t="s">
        <v>54</v>
      </c>
      <c r="AM363" s="1" t="s">
        <v>151</v>
      </c>
      <c r="AN363" s="11" t="e">
        <f t="shared" si="65"/>
        <v>#REF!</v>
      </c>
      <c r="AO363" s="1" t="str">
        <f>Table110[[#This Row],[Manufacturer''s Category]]</f>
        <v>Community</v>
      </c>
      <c r="AQ363" s="1" t="e">
        <f t="shared" si="73"/>
        <v>#REF!</v>
      </c>
    </row>
    <row r="364" spans="1:44" ht="42" customHeight="1" x14ac:dyDescent="0.3">
      <c r="A364" s="1" t="e">
        <f t="shared" si="63"/>
        <v>#REF!</v>
      </c>
      <c r="B364" s="5" t="e">
        <f t="shared" si="64"/>
        <v>#REF!</v>
      </c>
      <c r="C364" s="33" t="s">
        <v>4373</v>
      </c>
      <c r="D364" s="1" t="s">
        <v>1603</v>
      </c>
      <c r="E364" s="1" t="s">
        <v>53</v>
      </c>
      <c r="F364" s="31">
        <v>154</v>
      </c>
      <c r="G364" s="1" t="s">
        <v>1602</v>
      </c>
      <c r="M364" s="1" t="s">
        <v>73</v>
      </c>
      <c r="N364" s="1" t="s">
        <v>1</v>
      </c>
      <c r="O364" s="23">
        <v>1.360776</v>
      </c>
      <c r="P364" s="1" t="e">
        <f t="shared" si="66"/>
        <v>#REF!</v>
      </c>
      <c r="R364" s="7" t="str">
        <f>Table110[[#This Row],[Short Description]]</f>
        <v>RMG-GRL</v>
      </c>
      <c r="S364" s="1" t="s">
        <v>1604</v>
      </c>
      <c r="T364" s="1" t="s">
        <v>515</v>
      </c>
      <c r="U364" s="1" t="s">
        <v>3</v>
      </c>
      <c r="V364" s="1" t="e">
        <f t="shared" si="67"/>
        <v>#REF!</v>
      </c>
      <c r="W364" s="1" t="e">
        <f t="shared" si="68"/>
        <v>#REF!</v>
      </c>
      <c r="X364" s="1" t="s">
        <v>524</v>
      </c>
      <c r="AC364" s="6"/>
      <c r="AH364" s="1" t="e">
        <f t="shared" si="69"/>
        <v>#REF!</v>
      </c>
      <c r="AI364" s="1" t="e">
        <f t="shared" si="70"/>
        <v>#REF!</v>
      </c>
      <c r="AJ364" s="1" t="e">
        <f t="shared" si="71"/>
        <v>#REF!</v>
      </c>
      <c r="AK364" s="1" t="e">
        <f t="shared" si="72"/>
        <v>#REF!</v>
      </c>
      <c r="AL364" s="1" t="s">
        <v>54</v>
      </c>
      <c r="AM364" s="1" t="s">
        <v>151</v>
      </c>
      <c r="AN364" s="11" t="e">
        <f t="shared" si="65"/>
        <v>#REF!</v>
      </c>
      <c r="AO364" s="1" t="str">
        <f>Table110[[#This Row],[Manufacturer''s Category]]</f>
        <v>Community</v>
      </c>
      <c r="AQ364" s="1" t="e">
        <f t="shared" si="73"/>
        <v>#REF!</v>
      </c>
    </row>
    <row r="365" spans="1:44" ht="42" customHeight="1" x14ac:dyDescent="0.3">
      <c r="A365" s="1" t="e">
        <f t="shared" si="63"/>
        <v>#REF!</v>
      </c>
      <c r="B365" s="5" t="e">
        <f t="shared" si="64"/>
        <v>#REF!</v>
      </c>
      <c r="C365" s="33" t="s">
        <v>4375</v>
      </c>
      <c r="D365" s="1" t="s">
        <v>1606</v>
      </c>
      <c r="E365" s="1" t="s">
        <v>53</v>
      </c>
      <c r="F365" s="31">
        <v>3852</v>
      </c>
      <c r="G365" s="1" t="s">
        <v>1605</v>
      </c>
      <c r="M365" s="1" t="s">
        <v>73</v>
      </c>
      <c r="N365" s="1" t="s">
        <v>1</v>
      </c>
      <c r="O365" s="23">
        <v>37.194544</v>
      </c>
      <c r="P365" s="1" t="e">
        <f t="shared" si="66"/>
        <v>#REF!</v>
      </c>
      <c r="R365" s="7" t="str">
        <f>Table110[[#This Row],[Short Description]]</f>
        <v>RSH-462</v>
      </c>
      <c r="S365" s="1" t="s">
        <v>1607</v>
      </c>
      <c r="T365" s="1" t="s">
        <v>1598</v>
      </c>
      <c r="U365" s="1" t="s">
        <v>57</v>
      </c>
      <c r="V365" s="1" t="e">
        <f t="shared" si="67"/>
        <v>#REF!</v>
      </c>
      <c r="W365" s="1" t="e">
        <f t="shared" si="68"/>
        <v>#REF!</v>
      </c>
      <c r="X365" s="1" t="s">
        <v>524</v>
      </c>
      <c r="AC365" s="6"/>
      <c r="AH365" s="1" t="e">
        <f t="shared" si="69"/>
        <v>#REF!</v>
      </c>
      <c r="AI365" s="1" t="e">
        <f t="shared" si="70"/>
        <v>#REF!</v>
      </c>
      <c r="AJ365" s="1" t="e">
        <f t="shared" si="71"/>
        <v>#REF!</v>
      </c>
      <c r="AK365" s="1" t="e">
        <f t="shared" si="72"/>
        <v>#REF!</v>
      </c>
      <c r="AL365" s="1" t="s">
        <v>54</v>
      </c>
      <c r="AM365" s="1" t="s">
        <v>151</v>
      </c>
      <c r="AN365" s="11" t="e">
        <f t="shared" si="65"/>
        <v>#REF!</v>
      </c>
      <c r="AO365" s="1" t="str">
        <f>Table110[[#This Row],[Manufacturer''s Category]]</f>
        <v>Community</v>
      </c>
      <c r="AQ365" s="1" t="e">
        <f t="shared" si="73"/>
        <v>#REF!</v>
      </c>
    </row>
    <row r="366" spans="1:44" ht="42" customHeight="1" x14ac:dyDescent="0.3">
      <c r="A366" s="1" t="e">
        <f t="shared" si="63"/>
        <v>#REF!</v>
      </c>
      <c r="B366" s="5" t="e">
        <f t="shared" si="64"/>
        <v>#REF!</v>
      </c>
      <c r="C366" s="33" t="s">
        <v>4376</v>
      </c>
      <c r="D366" s="1" t="s">
        <v>1609</v>
      </c>
      <c r="E366" s="1" t="s">
        <v>53</v>
      </c>
      <c r="F366" s="31">
        <v>364</v>
      </c>
      <c r="G366" s="1" t="s">
        <v>1608</v>
      </c>
      <c r="M366" s="1" t="s">
        <v>73</v>
      </c>
      <c r="N366" s="1" t="s">
        <v>1</v>
      </c>
      <c r="O366" s="23">
        <v>4.0823280000000004</v>
      </c>
      <c r="P366" s="1" t="e">
        <f t="shared" si="66"/>
        <v>#REF!</v>
      </c>
      <c r="R366" s="7" t="str">
        <f>Table110[[#This Row],[Short Description]]</f>
        <v>RSH-GRL</v>
      </c>
      <c r="S366" s="1" t="s">
        <v>1610</v>
      </c>
      <c r="T366" s="1" t="s">
        <v>515</v>
      </c>
      <c r="U366" s="1" t="s">
        <v>3</v>
      </c>
      <c r="V366" s="1" t="e">
        <f t="shared" si="67"/>
        <v>#REF!</v>
      </c>
      <c r="W366" s="1" t="e">
        <f t="shared" si="68"/>
        <v>#REF!</v>
      </c>
      <c r="X366" s="1" t="s">
        <v>524</v>
      </c>
      <c r="AC366" s="6"/>
      <c r="AH366" s="1" t="e">
        <f t="shared" si="69"/>
        <v>#REF!</v>
      </c>
      <c r="AI366" s="1" t="e">
        <f t="shared" si="70"/>
        <v>#REF!</v>
      </c>
      <c r="AJ366" s="1" t="e">
        <f t="shared" si="71"/>
        <v>#REF!</v>
      </c>
      <c r="AK366" s="1" t="e">
        <f t="shared" si="72"/>
        <v>#REF!</v>
      </c>
      <c r="AL366" s="1" t="s">
        <v>54</v>
      </c>
      <c r="AM366" s="1" t="s">
        <v>151</v>
      </c>
      <c r="AN366" s="11" t="e">
        <f t="shared" si="65"/>
        <v>#REF!</v>
      </c>
      <c r="AO366" s="1" t="str">
        <f>Table110[[#This Row],[Manufacturer''s Category]]</f>
        <v>Community</v>
      </c>
      <c r="AQ366" s="1" t="e">
        <f t="shared" si="73"/>
        <v>#REF!</v>
      </c>
    </row>
    <row r="367" spans="1:44" ht="42" customHeight="1" x14ac:dyDescent="0.3">
      <c r="A367" s="1" t="e">
        <f t="shared" si="63"/>
        <v>#REF!</v>
      </c>
      <c r="B367" s="5" t="e">
        <f t="shared" si="64"/>
        <v>#REF!</v>
      </c>
      <c r="C367" s="33" t="s">
        <v>4377</v>
      </c>
      <c r="D367" s="1" t="s">
        <v>1612</v>
      </c>
      <c r="E367" s="1" t="s">
        <v>53</v>
      </c>
      <c r="F367" s="31">
        <v>150</v>
      </c>
      <c r="G367" s="1" t="s">
        <v>1611</v>
      </c>
      <c r="M367" s="1" t="s">
        <v>73</v>
      </c>
      <c r="N367" s="1" t="s">
        <v>1</v>
      </c>
      <c r="O367" s="23">
        <v>1.13398</v>
      </c>
      <c r="P367" s="1" t="e">
        <f t="shared" si="66"/>
        <v>#REF!</v>
      </c>
      <c r="R367" s="7" t="str">
        <f>Table110[[#This Row],[Short Description]]</f>
        <v>R-VTY15</v>
      </c>
      <c r="S367" s="1" t="s">
        <v>1613</v>
      </c>
      <c r="T367" s="1" t="s">
        <v>515</v>
      </c>
      <c r="U367" s="1" t="s">
        <v>3</v>
      </c>
      <c r="V367" s="1" t="e">
        <f t="shared" si="67"/>
        <v>#REF!</v>
      </c>
      <c r="W367" s="1" t="e">
        <f t="shared" si="68"/>
        <v>#REF!</v>
      </c>
      <c r="X367" s="1" t="s">
        <v>524</v>
      </c>
      <c r="AC367" s="6"/>
      <c r="AH367" s="1" t="e">
        <f t="shared" si="69"/>
        <v>#REF!</v>
      </c>
      <c r="AI367" s="1" t="e">
        <f t="shared" si="70"/>
        <v>#REF!</v>
      </c>
      <c r="AJ367" s="1" t="e">
        <f t="shared" si="71"/>
        <v>#REF!</v>
      </c>
      <c r="AK367" s="1" t="e">
        <f t="shared" si="72"/>
        <v>#REF!</v>
      </c>
      <c r="AL367" s="1" t="s">
        <v>54</v>
      </c>
      <c r="AM367" s="1" t="s">
        <v>151</v>
      </c>
      <c r="AN367" s="11" t="e">
        <f t="shared" si="65"/>
        <v>#REF!</v>
      </c>
      <c r="AO367" s="1" t="str">
        <f>Table110[[#This Row],[Manufacturer''s Category]]</f>
        <v>Community</v>
      </c>
      <c r="AQ367" s="1" t="e">
        <f t="shared" si="73"/>
        <v>#REF!</v>
      </c>
    </row>
    <row r="368" spans="1:44" ht="42" customHeight="1" x14ac:dyDescent="0.3">
      <c r="A368" s="1" t="e">
        <f t="shared" si="63"/>
        <v>#REF!</v>
      </c>
      <c r="B368" s="5" t="e">
        <f t="shared" si="64"/>
        <v>#REF!</v>
      </c>
      <c r="C368" s="33" t="s">
        <v>4378</v>
      </c>
      <c r="D368" s="1" t="s">
        <v>1615</v>
      </c>
      <c r="E368" s="1" t="s">
        <v>53</v>
      </c>
      <c r="F368" s="31">
        <v>150</v>
      </c>
      <c r="G368" s="1" t="s">
        <v>1614</v>
      </c>
      <c r="M368" s="1" t="s">
        <v>73</v>
      </c>
      <c r="N368" s="1" t="s">
        <v>1</v>
      </c>
      <c r="O368" s="23">
        <v>1.13398</v>
      </c>
      <c r="P368" s="1" t="e">
        <f t="shared" si="66"/>
        <v>#REF!</v>
      </c>
      <c r="R368" s="7" t="str">
        <f>Table110[[#This Row],[Short Description]]</f>
        <v>R-VTY15B</v>
      </c>
      <c r="S368" s="1" t="s">
        <v>1616</v>
      </c>
      <c r="T368" s="1" t="s">
        <v>515</v>
      </c>
      <c r="U368" s="1" t="s">
        <v>3</v>
      </c>
      <c r="V368" s="1" t="e">
        <f t="shared" si="67"/>
        <v>#REF!</v>
      </c>
      <c r="W368" s="1" t="e">
        <f t="shared" si="68"/>
        <v>#REF!</v>
      </c>
      <c r="X368" s="1" t="s">
        <v>524</v>
      </c>
      <c r="AC368" s="6"/>
      <c r="AH368" s="1" t="e">
        <f t="shared" si="69"/>
        <v>#REF!</v>
      </c>
      <c r="AI368" s="1" t="e">
        <f t="shared" si="70"/>
        <v>#REF!</v>
      </c>
      <c r="AJ368" s="1" t="e">
        <f t="shared" si="71"/>
        <v>#REF!</v>
      </c>
      <c r="AK368" s="1" t="e">
        <f t="shared" si="72"/>
        <v>#REF!</v>
      </c>
      <c r="AL368" s="1" t="s">
        <v>54</v>
      </c>
      <c r="AM368" s="1" t="s">
        <v>151</v>
      </c>
      <c r="AN368" s="11" t="e">
        <f t="shared" si="65"/>
        <v>#REF!</v>
      </c>
      <c r="AO368" s="1" t="str">
        <f>Table110[[#This Row],[Manufacturer''s Category]]</f>
        <v>Community</v>
      </c>
      <c r="AQ368" s="1" t="e">
        <f t="shared" si="73"/>
        <v>#REF!</v>
      </c>
    </row>
    <row r="369" spans="1:43" ht="42" customHeight="1" x14ac:dyDescent="0.3">
      <c r="A369" s="1" t="e">
        <f t="shared" si="63"/>
        <v>#REF!</v>
      </c>
      <c r="B369" s="5" t="e">
        <f t="shared" si="64"/>
        <v>#REF!</v>
      </c>
      <c r="C369" s="33" t="s">
        <v>4379</v>
      </c>
      <c r="D369" s="1" t="s">
        <v>1618</v>
      </c>
      <c r="E369" s="1" t="s">
        <v>53</v>
      </c>
      <c r="F369" s="31">
        <v>210</v>
      </c>
      <c r="G369" s="1" t="s">
        <v>1617</v>
      </c>
      <c r="M369" s="1" t="s">
        <v>73</v>
      </c>
      <c r="N369" s="1" t="s">
        <v>1</v>
      </c>
      <c r="O369" s="23">
        <v>3.175144</v>
      </c>
      <c r="P369" s="1" t="e">
        <f t="shared" si="66"/>
        <v>#REF!</v>
      </c>
      <c r="R369" s="7" t="str">
        <f>Table110[[#This Row],[Short Description]]</f>
        <v>R-VTY35</v>
      </c>
      <c r="S369" s="1" t="s">
        <v>1619</v>
      </c>
      <c r="T369" s="1" t="s">
        <v>515</v>
      </c>
      <c r="U369" s="1" t="s">
        <v>3</v>
      </c>
      <c r="V369" s="1" t="e">
        <f t="shared" si="67"/>
        <v>#REF!</v>
      </c>
      <c r="W369" s="1" t="e">
        <f t="shared" si="68"/>
        <v>#REF!</v>
      </c>
      <c r="X369" s="1" t="s">
        <v>524</v>
      </c>
      <c r="AC369" s="6"/>
      <c r="AH369" s="1" t="e">
        <f t="shared" si="69"/>
        <v>#REF!</v>
      </c>
      <c r="AI369" s="1" t="e">
        <f t="shared" si="70"/>
        <v>#REF!</v>
      </c>
      <c r="AJ369" s="1" t="e">
        <f t="shared" si="71"/>
        <v>#REF!</v>
      </c>
      <c r="AK369" s="1" t="e">
        <f t="shared" si="72"/>
        <v>#REF!</v>
      </c>
      <c r="AL369" s="1" t="s">
        <v>54</v>
      </c>
      <c r="AM369" s="1" t="s">
        <v>151</v>
      </c>
      <c r="AN369" s="11" t="e">
        <f t="shared" si="65"/>
        <v>#REF!</v>
      </c>
      <c r="AO369" s="1" t="str">
        <f>Table110[[#This Row],[Manufacturer''s Category]]</f>
        <v>Community</v>
      </c>
      <c r="AQ369" s="1" t="e">
        <f t="shared" si="73"/>
        <v>#REF!</v>
      </c>
    </row>
    <row r="370" spans="1:43" ht="42" customHeight="1" x14ac:dyDescent="0.3">
      <c r="A370" s="1" t="e">
        <f t="shared" si="63"/>
        <v>#REF!</v>
      </c>
      <c r="B370" s="5" t="e">
        <f t="shared" si="64"/>
        <v>#REF!</v>
      </c>
      <c r="C370" s="33" t="s">
        <v>4380</v>
      </c>
      <c r="D370" s="1" t="s">
        <v>1621</v>
      </c>
      <c r="E370" s="1" t="s">
        <v>53</v>
      </c>
      <c r="F370" s="31">
        <v>210</v>
      </c>
      <c r="G370" s="1" t="s">
        <v>1620</v>
      </c>
      <c r="M370" s="1" t="s">
        <v>73</v>
      </c>
      <c r="N370" s="1" t="s">
        <v>1</v>
      </c>
      <c r="O370" s="23">
        <v>3.175144</v>
      </c>
      <c r="P370" s="1" t="e">
        <f t="shared" si="66"/>
        <v>#REF!</v>
      </c>
      <c r="R370" s="7" t="str">
        <f>Table110[[#This Row],[Short Description]]</f>
        <v>R-VTY35B</v>
      </c>
      <c r="S370" s="1" t="s">
        <v>1622</v>
      </c>
      <c r="T370" s="1" t="s">
        <v>515</v>
      </c>
      <c r="U370" s="1" t="s">
        <v>3</v>
      </c>
      <c r="V370" s="1" t="e">
        <f t="shared" si="67"/>
        <v>#REF!</v>
      </c>
      <c r="W370" s="1" t="e">
        <f t="shared" si="68"/>
        <v>#REF!</v>
      </c>
      <c r="X370" s="1" t="s">
        <v>524</v>
      </c>
      <c r="AC370" s="6"/>
      <c r="AH370" s="1" t="e">
        <f t="shared" si="69"/>
        <v>#REF!</v>
      </c>
      <c r="AI370" s="1" t="e">
        <f t="shared" si="70"/>
        <v>#REF!</v>
      </c>
      <c r="AJ370" s="1" t="e">
        <f t="shared" si="71"/>
        <v>#REF!</v>
      </c>
      <c r="AK370" s="1" t="e">
        <f t="shared" si="72"/>
        <v>#REF!</v>
      </c>
      <c r="AL370" s="1" t="s">
        <v>54</v>
      </c>
      <c r="AM370" s="1" t="s">
        <v>151</v>
      </c>
      <c r="AN370" s="11" t="e">
        <f t="shared" si="65"/>
        <v>#REF!</v>
      </c>
      <c r="AO370" s="1" t="str">
        <f>Table110[[#This Row],[Manufacturer''s Category]]</f>
        <v>Community</v>
      </c>
      <c r="AQ370" s="1" t="e">
        <f t="shared" si="73"/>
        <v>#REF!</v>
      </c>
    </row>
    <row r="371" spans="1:43" ht="42" customHeight="1" x14ac:dyDescent="0.3">
      <c r="A371" s="1" t="e">
        <f t="shared" si="63"/>
        <v>#REF!</v>
      </c>
      <c r="B371" s="5" t="e">
        <f t="shared" si="64"/>
        <v>#REF!</v>
      </c>
      <c r="C371" s="33" t="s">
        <v>4381</v>
      </c>
      <c r="D371" s="1" t="s">
        <v>1624</v>
      </c>
      <c r="E371" s="1" t="s">
        <v>53</v>
      </c>
      <c r="F371" s="31">
        <v>870</v>
      </c>
      <c r="G371" s="1" t="s">
        <v>1623</v>
      </c>
      <c r="M371" s="1" t="s">
        <v>73</v>
      </c>
      <c r="N371" s="1" t="s">
        <v>1</v>
      </c>
      <c r="O371" s="23">
        <v>20.411639999999998</v>
      </c>
      <c r="P371" s="1" t="e">
        <f t="shared" si="66"/>
        <v>#REF!</v>
      </c>
      <c r="R371" s="7" t="str">
        <f>Table110[[#This Row],[Short Description]]</f>
        <v>SBR54B</v>
      </c>
      <c r="S371" s="1" t="s">
        <v>1625</v>
      </c>
      <c r="T371" s="1" t="s">
        <v>515</v>
      </c>
      <c r="U371" s="1" t="s">
        <v>3</v>
      </c>
      <c r="V371" s="1" t="e">
        <f t="shared" si="67"/>
        <v>#REF!</v>
      </c>
      <c r="W371" s="1" t="e">
        <f t="shared" si="68"/>
        <v>#REF!</v>
      </c>
      <c r="X371" s="1" t="s">
        <v>524</v>
      </c>
      <c r="AC371" s="6"/>
      <c r="AH371" s="1" t="e">
        <f t="shared" si="69"/>
        <v>#REF!</v>
      </c>
      <c r="AI371" s="1" t="e">
        <f t="shared" si="70"/>
        <v>#REF!</v>
      </c>
      <c r="AJ371" s="1" t="e">
        <f t="shared" si="71"/>
        <v>#REF!</v>
      </c>
      <c r="AK371" s="1" t="e">
        <f t="shared" si="72"/>
        <v>#REF!</v>
      </c>
      <c r="AL371" s="1" t="s">
        <v>54</v>
      </c>
      <c r="AM371" s="1" t="s">
        <v>151</v>
      </c>
      <c r="AN371" s="11" t="e">
        <f t="shared" si="65"/>
        <v>#REF!</v>
      </c>
      <c r="AO371" s="1" t="str">
        <f>Table110[[#This Row],[Manufacturer''s Category]]</f>
        <v>Community</v>
      </c>
      <c r="AQ371" s="1" t="e">
        <f t="shared" si="73"/>
        <v>#REF!</v>
      </c>
    </row>
    <row r="372" spans="1:43" ht="42" customHeight="1" x14ac:dyDescent="0.3">
      <c r="A372" s="1" t="e">
        <f t="shared" si="63"/>
        <v>#REF!</v>
      </c>
      <c r="B372" s="5" t="e">
        <f t="shared" si="64"/>
        <v>#REF!</v>
      </c>
      <c r="C372" s="33" t="s">
        <v>4382</v>
      </c>
      <c r="D372" s="1" t="s">
        <v>1627</v>
      </c>
      <c r="E372" s="1" t="s">
        <v>53</v>
      </c>
      <c r="F372" s="31">
        <v>870</v>
      </c>
      <c r="G372" s="1" t="s">
        <v>1626</v>
      </c>
      <c r="M372" s="1" t="s">
        <v>73</v>
      </c>
      <c r="N372" s="1" t="s">
        <v>1</v>
      </c>
      <c r="O372" s="23">
        <v>20.411639999999998</v>
      </c>
      <c r="P372" s="1" t="e">
        <f t="shared" si="66"/>
        <v>#REF!</v>
      </c>
      <c r="R372" s="7" t="str">
        <f>Table110[[#This Row],[Short Description]]</f>
        <v>SBR54W</v>
      </c>
      <c r="S372" s="1" t="s">
        <v>1628</v>
      </c>
      <c r="T372" s="1" t="s">
        <v>515</v>
      </c>
      <c r="U372" s="1" t="s">
        <v>3</v>
      </c>
      <c r="V372" s="1" t="e">
        <f t="shared" si="67"/>
        <v>#REF!</v>
      </c>
      <c r="W372" s="1" t="e">
        <f t="shared" si="68"/>
        <v>#REF!</v>
      </c>
      <c r="X372" s="1" t="s">
        <v>524</v>
      </c>
      <c r="AC372" s="6"/>
      <c r="AH372" s="1" t="e">
        <f t="shared" si="69"/>
        <v>#REF!</v>
      </c>
      <c r="AI372" s="1" t="e">
        <f t="shared" si="70"/>
        <v>#REF!</v>
      </c>
      <c r="AJ372" s="1" t="e">
        <f t="shared" si="71"/>
        <v>#REF!</v>
      </c>
      <c r="AK372" s="1" t="e">
        <f t="shared" si="72"/>
        <v>#REF!</v>
      </c>
      <c r="AL372" s="1" t="s">
        <v>54</v>
      </c>
      <c r="AM372" s="1" t="s">
        <v>151</v>
      </c>
      <c r="AN372" s="11" t="e">
        <f t="shared" si="65"/>
        <v>#REF!</v>
      </c>
      <c r="AO372" s="1" t="str">
        <f>Table110[[#This Row],[Manufacturer''s Category]]</f>
        <v>Community</v>
      </c>
      <c r="AQ372" s="1" t="e">
        <f t="shared" si="73"/>
        <v>#REF!</v>
      </c>
    </row>
    <row r="373" spans="1:43" ht="42" customHeight="1" x14ac:dyDescent="0.3">
      <c r="A373" s="1" t="e">
        <f t="shared" si="63"/>
        <v>#REF!</v>
      </c>
      <c r="B373" s="5" t="e">
        <f t="shared" si="64"/>
        <v>#REF!</v>
      </c>
      <c r="C373" s="33" t="s">
        <v>4477</v>
      </c>
      <c r="D373" s="1" t="s">
        <v>1630</v>
      </c>
      <c r="E373" s="1" t="s">
        <v>53</v>
      </c>
      <c r="F373" s="31">
        <v>386</v>
      </c>
      <c r="G373" s="1" t="s">
        <v>1629</v>
      </c>
      <c r="M373" s="1" t="s">
        <v>73</v>
      </c>
      <c r="N373" s="1" t="s">
        <v>1</v>
      </c>
      <c r="O373" s="23">
        <v>4.53592</v>
      </c>
      <c r="P373" s="1" t="e">
        <f t="shared" si="66"/>
        <v>#REF!</v>
      </c>
      <c r="R373" s="7" t="str">
        <f>Table110[[#This Row],[Short Description]]</f>
        <v>TRC400</v>
      </c>
      <c r="S373" s="1" t="s">
        <v>1631</v>
      </c>
      <c r="T373" s="1" t="s">
        <v>515</v>
      </c>
      <c r="U373" s="1" t="s">
        <v>3</v>
      </c>
      <c r="V373" s="1" t="e">
        <f t="shared" si="67"/>
        <v>#REF!</v>
      </c>
      <c r="W373" s="1" t="e">
        <f t="shared" si="68"/>
        <v>#REF!</v>
      </c>
      <c r="X373" s="1" t="s">
        <v>524</v>
      </c>
      <c r="AC373" s="6"/>
      <c r="AH373" s="1" t="e">
        <f t="shared" si="69"/>
        <v>#REF!</v>
      </c>
      <c r="AI373" s="1" t="e">
        <f t="shared" si="70"/>
        <v>#REF!</v>
      </c>
      <c r="AJ373" s="1" t="e">
        <f t="shared" si="71"/>
        <v>#REF!</v>
      </c>
      <c r="AK373" s="1" t="e">
        <f t="shared" si="72"/>
        <v>#REF!</v>
      </c>
      <c r="AL373" s="1" t="s">
        <v>73</v>
      </c>
      <c r="AM373" s="1" t="s">
        <v>76</v>
      </c>
      <c r="AN373" s="11" t="e">
        <f t="shared" si="65"/>
        <v>#REF!</v>
      </c>
      <c r="AO373" s="1" t="str">
        <f>Table110[[#This Row],[Manufacturer''s Category]]</f>
        <v>Community</v>
      </c>
      <c r="AQ373" s="1" t="e">
        <f t="shared" si="73"/>
        <v>#REF!</v>
      </c>
    </row>
    <row r="374" spans="1:43" ht="42" customHeight="1" x14ac:dyDescent="0.3">
      <c r="A374" s="1" t="e">
        <f t="shared" si="63"/>
        <v>#REF!</v>
      </c>
      <c r="B374" s="5" t="e">
        <f t="shared" si="64"/>
        <v>#REF!</v>
      </c>
      <c r="C374" s="33" t="s">
        <v>4478</v>
      </c>
      <c r="D374" s="1" t="s">
        <v>1633</v>
      </c>
      <c r="E374" s="1" t="s">
        <v>53</v>
      </c>
      <c r="F374" s="31">
        <v>386</v>
      </c>
      <c r="G374" s="1" t="s">
        <v>1632</v>
      </c>
      <c r="M374" s="1" t="s">
        <v>73</v>
      </c>
      <c r="N374" s="1" t="s">
        <v>1</v>
      </c>
      <c r="O374" s="23">
        <v>4.53592</v>
      </c>
      <c r="P374" s="1" t="e">
        <f t="shared" si="66"/>
        <v>#REF!</v>
      </c>
      <c r="R374" s="7" t="str">
        <f>Table110[[#This Row],[Short Description]]</f>
        <v>TRC400-8</v>
      </c>
      <c r="S374" s="1" t="s">
        <v>1634</v>
      </c>
      <c r="T374" s="1" t="s">
        <v>515</v>
      </c>
      <c r="U374" s="1" t="s">
        <v>3</v>
      </c>
      <c r="V374" s="1" t="e">
        <f t="shared" si="67"/>
        <v>#REF!</v>
      </c>
      <c r="W374" s="1" t="e">
        <f t="shared" si="68"/>
        <v>#REF!</v>
      </c>
      <c r="X374" s="1" t="s">
        <v>524</v>
      </c>
      <c r="AC374" s="6"/>
      <c r="AH374" s="1" t="e">
        <f t="shared" si="69"/>
        <v>#REF!</v>
      </c>
      <c r="AI374" s="1" t="e">
        <f t="shared" si="70"/>
        <v>#REF!</v>
      </c>
      <c r="AJ374" s="1" t="e">
        <f t="shared" si="71"/>
        <v>#REF!</v>
      </c>
      <c r="AK374" s="1" t="e">
        <f t="shared" si="72"/>
        <v>#REF!</v>
      </c>
      <c r="AL374" s="1" t="s">
        <v>73</v>
      </c>
      <c r="AM374" s="1" t="s">
        <v>76</v>
      </c>
      <c r="AN374" s="11" t="e">
        <f t="shared" si="65"/>
        <v>#REF!</v>
      </c>
      <c r="AO374" s="1" t="str">
        <f>Table110[[#This Row],[Manufacturer''s Category]]</f>
        <v>Community</v>
      </c>
      <c r="AQ374" s="1" t="e">
        <f t="shared" si="73"/>
        <v>#REF!</v>
      </c>
    </row>
    <row r="375" spans="1:43" ht="42" customHeight="1" x14ac:dyDescent="0.3">
      <c r="A375" s="1" t="e">
        <f t="shared" si="63"/>
        <v>#REF!</v>
      </c>
      <c r="B375" s="5" t="e">
        <f t="shared" si="64"/>
        <v>#REF!</v>
      </c>
      <c r="C375" s="33" t="s">
        <v>4483</v>
      </c>
      <c r="D375" s="1" t="s">
        <v>1636</v>
      </c>
      <c r="E375" s="1" t="s">
        <v>53</v>
      </c>
      <c r="F375" s="31">
        <v>1034</v>
      </c>
      <c r="G375" s="1" t="s">
        <v>1635</v>
      </c>
      <c r="M375" s="1" t="s">
        <v>73</v>
      </c>
      <c r="N375" s="1" t="s">
        <v>1</v>
      </c>
      <c r="O375" s="23">
        <v>21.772416</v>
      </c>
      <c r="P375" s="1" t="e">
        <f t="shared" si="66"/>
        <v>#REF!</v>
      </c>
      <c r="R375" s="7" t="str">
        <f>Table110[[#This Row],[Short Description]]</f>
        <v>V2-1296B</v>
      </c>
      <c r="S375" s="1" t="s">
        <v>1637</v>
      </c>
      <c r="T375" s="1" t="s">
        <v>722</v>
      </c>
      <c r="U375" s="1" t="s">
        <v>57</v>
      </c>
      <c r="V375" s="1" t="e">
        <f t="shared" si="67"/>
        <v>#REF!</v>
      </c>
      <c r="W375" s="1" t="e">
        <f t="shared" si="68"/>
        <v>#REF!</v>
      </c>
      <c r="X375" s="1" t="s">
        <v>524</v>
      </c>
      <c r="AC375" s="6"/>
      <c r="AH375" s="1" t="e">
        <f t="shared" si="69"/>
        <v>#REF!</v>
      </c>
      <c r="AI375" s="1" t="e">
        <f t="shared" si="70"/>
        <v>#REF!</v>
      </c>
      <c r="AJ375" s="1" t="e">
        <f t="shared" si="71"/>
        <v>#REF!</v>
      </c>
      <c r="AK375" s="1" t="e">
        <f t="shared" si="72"/>
        <v>#REF!</v>
      </c>
      <c r="AL375" s="1" t="s">
        <v>73</v>
      </c>
      <c r="AM375" s="1" t="s">
        <v>76</v>
      </c>
      <c r="AN375" s="11" t="e">
        <f t="shared" si="65"/>
        <v>#REF!</v>
      </c>
      <c r="AO375" s="1" t="str">
        <f>Table110[[#This Row],[Manufacturer''s Category]]</f>
        <v>Community</v>
      </c>
      <c r="AQ375" s="1" t="e">
        <f t="shared" si="73"/>
        <v>#REF!</v>
      </c>
    </row>
    <row r="376" spans="1:43" ht="42" customHeight="1" x14ac:dyDescent="0.3">
      <c r="A376" s="1" t="e">
        <f t="shared" si="63"/>
        <v>#REF!</v>
      </c>
      <c r="B376" s="5" t="e">
        <f t="shared" si="64"/>
        <v>#REF!</v>
      </c>
      <c r="C376" s="33" t="s">
        <v>4484</v>
      </c>
      <c r="D376" s="1" t="s">
        <v>1639</v>
      </c>
      <c r="E376" s="1" t="s">
        <v>53</v>
      </c>
      <c r="F376" s="31">
        <v>1034</v>
      </c>
      <c r="G376" s="1" t="s">
        <v>1638</v>
      </c>
      <c r="M376" s="1" t="s">
        <v>73</v>
      </c>
      <c r="N376" s="1" t="s">
        <v>1</v>
      </c>
      <c r="O376" s="23">
        <v>21.772416</v>
      </c>
      <c r="P376" s="1" t="e">
        <f t="shared" si="66"/>
        <v>#REF!</v>
      </c>
      <c r="R376" s="7" t="str">
        <f>Table110[[#This Row],[Short Description]]</f>
        <v>V2-1296W</v>
      </c>
      <c r="S376" s="1" t="s">
        <v>1640</v>
      </c>
      <c r="T376" s="1" t="s">
        <v>722</v>
      </c>
      <c r="U376" s="1" t="s">
        <v>57</v>
      </c>
      <c r="V376" s="1" t="e">
        <f t="shared" si="67"/>
        <v>#REF!</v>
      </c>
      <c r="W376" s="1" t="e">
        <f t="shared" si="68"/>
        <v>#REF!</v>
      </c>
      <c r="X376" s="1" t="s">
        <v>524</v>
      </c>
      <c r="AC376" s="6"/>
      <c r="AH376" s="1" t="e">
        <f t="shared" si="69"/>
        <v>#REF!</v>
      </c>
      <c r="AI376" s="1" t="e">
        <f t="shared" si="70"/>
        <v>#REF!</v>
      </c>
      <c r="AJ376" s="1" t="e">
        <f t="shared" si="71"/>
        <v>#REF!</v>
      </c>
      <c r="AK376" s="1" t="e">
        <f t="shared" si="72"/>
        <v>#REF!</v>
      </c>
      <c r="AL376" s="1" t="s">
        <v>73</v>
      </c>
      <c r="AM376" s="1" t="s">
        <v>76</v>
      </c>
      <c r="AN376" s="11" t="e">
        <f t="shared" si="65"/>
        <v>#REF!</v>
      </c>
      <c r="AO376" s="1" t="str">
        <f>Table110[[#This Row],[Manufacturer''s Category]]</f>
        <v>Community</v>
      </c>
      <c r="AQ376" s="1" t="e">
        <f t="shared" si="73"/>
        <v>#REF!</v>
      </c>
    </row>
    <row r="377" spans="1:43" ht="42" customHeight="1" x14ac:dyDescent="0.3">
      <c r="A377" s="1" t="e">
        <f t="shared" si="63"/>
        <v>#REF!</v>
      </c>
      <c r="B377" s="5" t="e">
        <f t="shared" si="64"/>
        <v>#REF!</v>
      </c>
      <c r="C377" s="33" t="s">
        <v>4485</v>
      </c>
      <c r="D377" s="1" t="s">
        <v>1642</v>
      </c>
      <c r="E377" s="1" t="s">
        <v>53</v>
      </c>
      <c r="F377" s="31">
        <v>1210</v>
      </c>
      <c r="G377" s="1" t="s">
        <v>1641</v>
      </c>
      <c r="M377" s="1" t="s">
        <v>73</v>
      </c>
      <c r="N377" s="1" t="s">
        <v>1</v>
      </c>
      <c r="O377" s="23">
        <v>27.215519999999998</v>
      </c>
      <c r="P377" s="1" t="e">
        <f t="shared" si="66"/>
        <v>#REF!</v>
      </c>
      <c r="R377" s="7" t="str">
        <f>Table110[[#This Row],[Short Description]]</f>
        <v>V2-1596B</v>
      </c>
      <c r="S377" s="1" t="s">
        <v>1643</v>
      </c>
      <c r="T377" s="1" t="s">
        <v>722</v>
      </c>
      <c r="U377" s="1" t="s">
        <v>57</v>
      </c>
      <c r="V377" s="1" t="e">
        <f t="shared" si="67"/>
        <v>#REF!</v>
      </c>
      <c r="W377" s="1" t="e">
        <f t="shared" si="68"/>
        <v>#REF!</v>
      </c>
      <c r="X377" s="1" t="s">
        <v>524</v>
      </c>
      <c r="AC377" s="6"/>
      <c r="AH377" s="1" t="e">
        <f t="shared" si="69"/>
        <v>#REF!</v>
      </c>
      <c r="AI377" s="1" t="e">
        <f t="shared" si="70"/>
        <v>#REF!</v>
      </c>
      <c r="AJ377" s="1" t="e">
        <f t="shared" si="71"/>
        <v>#REF!</v>
      </c>
      <c r="AK377" s="1" t="e">
        <f t="shared" si="72"/>
        <v>#REF!</v>
      </c>
      <c r="AL377" s="1" t="s">
        <v>73</v>
      </c>
      <c r="AM377" s="1" t="s">
        <v>76</v>
      </c>
      <c r="AN377" s="11" t="e">
        <f t="shared" si="65"/>
        <v>#REF!</v>
      </c>
      <c r="AO377" s="1" t="str">
        <f>Table110[[#This Row],[Manufacturer''s Category]]</f>
        <v>Community</v>
      </c>
      <c r="AQ377" s="1" t="e">
        <f t="shared" si="73"/>
        <v>#REF!</v>
      </c>
    </row>
    <row r="378" spans="1:43" ht="42" customHeight="1" x14ac:dyDescent="0.3">
      <c r="A378" s="1" t="e">
        <f t="shared" si="63"/>
        <v>#REF!</v>
      </c>
      <c r="B378" s="5" t="e">
        <f t="shared" si="64"/>
        <v>#REF!</v>
      </c>
      <c r="C378" s="33" t="s">
        <v>4486</v>
      </c>
      <c r="D378" s="1" t="s">
        <v>1645</v>
      </c>
      <c r="E378" s="1" t="s">
        <v>53</v>
      </c>
      <c r="F378" s="31">
        <v>1210</v>
      </c>
      <c r="G378" s="1" t="s">
        <v>1644</v>
      </c>
      <c r="M378" s="1" t="s">
        <v>73</v>
      </c>
      <c r="N378" s="1" t="s">
        <v>1</v>
      </c>
      <c r="O378" s="23">
        <v>27.215519999999998</v>
      </c>
      <c r="P378" s="1" t="e">
        <f t="shared" si="66"/>
        <v>#REF!</v>
      </c>
      <c r="R378" s="7" t="str">
        <f>Table110[[#This Row],[Short Description]]</f>
        <v>V2-1596W</v>
      </c>
      <c r="S378" s="1" t="s">
        <v>1646</v>
      </c>
      <c r="T378" s="1" t="s">
        <v>722</v>
      </c>
      <c r="U378" s="1" t="s">
        <v>57</v>
      </c>
      <c r="V378" s="1" t="e">
        <f t="shared" si="67"/>
        <v>#REF!</v>
      </c>
      <c r="W378" s="1" t="e">
        <f t="shared" si="68"/>
        <v>#REF!</v>
      </c>
      <c r="X378" s="1" t="s">
        <v>524</v>
      </c>
      <c r="AC378" s="6"/>
      <c r="AH378" s="1" t="e">
        <f t="shared" si="69"/>
        <v>#REF!</v>
      </c>
      <c r="AI378" s="1" t="e">
        <f t="shared" si="70"/>
        <v>#REF!</v>
      </c>
      <c r="AJ378" s="1" t="e">
        <f t="shared" si="71"/>
        <v>#REF!</v>
      </c>
      <c r="AK378" s="1" t="e">
        <f t="shared" si="72"/>
        <v>#REF!</v>
      </c>
      <c r="AL378" s="1" t="s">
        <v>73</v>
      </c>
      <c r="AM378" s="1" t="s">
        <v>76</v>
      </c>
      <c r="AN378" s="11" t="e">
        <f t="shared" si="65"/>
        <v>#REF!</v>
      </c>
      <c r="AO378" s="1" t="str">
        <f>Table110[[#This Row],[Manufacturer''s Category]]</f>
        <v>Community</v>
      </c>
      <c r="AQ378" s="1" t="e">
        <f t="shared" si="73"/>
        <v>#REF!</v>
      </c>
    </row>
    <row r="379" spans="1:43" ht="42" customHeight="1" x14ac:dyDescent="0.3">
      <c r="A379" s="1" t="e">
        <f t="shared" si="63"/>
        <v>#REF!</v>
      </c>
      <c r="B379" s="5" t="e">
        <f t="shared" si="64"/>
        <v>#REF!</v>
      </c>
      <c r="C379" s="33" t="s">
        <v>4487</v>
      </c>
      <c r="D379" s="1" t="s">
        <v>1648</v>
      </c>
      <c r="E379" s="1" t="s">
        <v>53</v>
      </c>
      <c r="F379" s="31">
        <v>1210</v>
      </c>
      <c r="G379" s="1" t="s">
        <v>1647</v>
      </c>
      <c r="M379" s="1" t="s">
        <v>73</v>
      </c>
      <c r="N379" s="1" t="s">
        <v>1</v>
      </c>
      <c r="O379" s="23">
        <v>36.28736</v>
      </c>
      <c r="P379" s="1" t="e">
        <f t="shared" ref="P379:P410" si="74">WeightUOM</f>
        <v>#REF!</v>
      </c>
      <c r="R379" s="7" t="str">
        <f>Table110[[#This Row],[Short Description]]</f>
        <v>V2-212SB</v>
      </c>
      <c r="S379" s="1" t="s">
        <v>1649</v>
      </c>
      <c r="T379" s="1" t="s">
        <v>983</v>
      </c>
      <c r="U379" s="1" t="s">
        <v>57</v>
      </c>
      <c r="V379" s="1" t="e">
        <f t="shared" ref="V379:V410" si="75">NotForSale</f>
        <v>#REF!</v>
      </c>
      <c r="W379" s="1" t="e">
        <f t="shared" ref="W379:W410" si="76">ItemStatus</f>
        <v>#REF!</v>
      </c>
      <c r="X379" s="1" t="s">
        <v>524</v>
      </c>
      <c r="AC379" s="6"/>
      <c r="AH379" s="1" t="e">
        <f t="shared" ref="AH379:AH410" si="77">FOB</f>
        <v>#REF!</v>
      </c>
      <c r="AI379" s="1" t="e">
        <f t="shared" ref="AI379:AI410" si="78">Freight</f>
        <v>#REF!</v>
      </c>
      <c r="AJ379" s="1" t="e">
        <f t="shared" ref="AJ379:AJ410" si="79">DropShip</f>
        <v>#REF!</v>
      </c>
      <c r="AK379" s="1" t="e">
        <f t="shared" ref="AK379:AK410" si="80">EnergyStar</f>
        <v>#REF!</v>
      </c>
      <c r="AL379" s="1" t="s">
        <v>73</v>
      </c>
      <c r="AM379" s="1" t="s">
        <v>76</v>
      </c>
      <c r="AN379" s="11" t="e">
        <f t="shared" si="65"/>
        <v>#REF!</v>
      </c>
      <c r="AO379" s="1" t="str">
        <f>Table110[[#This Row],[Manufacturer''s Category]]</f>
        <v>Community</v>
      </c>
      <c r="AQ379" s="1" t="e">
        <f t="shared" ref="AQ379:AQ410" si="81">InfoComm_Number</f>
        <v>#REF!</v>
      </c>
    </row>
    <row r="380" spans="1:43" ht="42" customHeight="1" x14ac:dyDescent="0.3">
      <c r="A380" s="1" t="e">
        <f t="shared" si="63"/>
        <v>#REF!</v>
      </c>
      <c r="B380" s="5" t="e">
        <f t="shared" si="64"/>
        <v>#REF!</v>
      </c>
      <c r="C380" s="33" t="s">
        <v>4488</v>
      </c>
      <c r="D380" s="1" t="s">
        <v>1651</v>
      </c>
      <c r="E380" s="1" t="s">
        <v>53</v>
      </c>
      <c r="F380" s="31">
        <v>1652</v>
      </c>
      <c r="G380" s="1" t="s">
        <v>1650</v>
      </c>
      <c r="M380" s="1" t="s">
        <v>73</v>
      </c>
      <c r="N380" s="1" t="s">
        <v>1</v>
      </c>
      <c r="O380" s="23">
        <v>51.709488</v>
      </c>
      <c r="P380" s="1" t="e">
        <f t="shared" si="74"/>
        <v>#REF!</v>
      </c>
      <c r="R380" s="7" t="str">
        <f>Table110[[#This Row],[Short Description]]</f>
        <v>V2-215SB</v>
      </c>
      <c r="S380" s="1" t="s">
        <v>1652</v>
      </c>
      <c r="T380" s="1" t="s">
        <v>983</v>
      </c>
      <c r="U380" s="1" t="s">
        <v>57</v>
      </c>
      <c r="V380" s="1" t="e">
        <f t="shared" si="75"/>
        <v>#REF!</v>
      </c>
      <c r="W380" s="1" t="e">
        <f t="shared" si="76"/>
        <v>#REF!</v>
      </c>
      <c r="X380" s="1" t="s">
        <v>524</v>
      </c>
      <c r="AC380" s="6"/>
      <c r="AH380" s="1" t="e">
        <f t="shared" si="77"/>
        <v>#REF!</v>
      </c>
      <c r="AI380" s="1" t="e">
        <f t="shared" si="78"/>
        <v>#REF!</v>
      </c>
      <c r="AJ380" s="1" t="e">
        <f t="shared" si="79"/>
        <v>#REF!</v>
      </c>
      <c r="AK380" s="1" t="e">
        <f t="shared" si="80"/>
        <v>#REF!</v>
      </c>
      <c r="AL380" s="1" t="s">
        <v>73</v>
      </c>
      <c r="AM380" s="1" t="s">
        <v>76</v>
      </c>
      <c r="AN380" s="11" t="e">
        <f t="shared" si="65"/>
        <v>#REF!</v>
      </c>
      <c r="AO380" s="1" t="str">
        <f>Table110[[#This Row],[Manufacturer''s Category]]</f>
        <v>Community</v>
      </c>
      <c r="AQ380" s="1" t="e">
        <f t="shared" si="81"/>
        <v>#REF!</v>
      </c>
    </row>
    <row r="381" spans="1:43" ht="42" customHeight="1" x14ac:dyDescent="0.3">
      <c r="A381" s="1" t="e">
        <f t="shared" si="63"/>
        <v>#REF!</v>
      </c>
      <c r="B381" s="5" t="e">
        <f t="shared" si="64"/>
        <v>#REF!</v>
      </c>
      <c r="C381" s="33" t="s">
        <v>4489</v>
      </c>
      <c r="D381" s="1" t="s">
        <v>1654</v>
      </c>
      <c r="E381" s="1" t="s">
        <v>53</v>
      </c>
      <c r="F381" s="31">
        <v>826</v>
      </c>
      <c r="G381" s="1" t="s">
        <v>1653</v>
      </c>
      <c r="M381" s="1" t="s">
        <v>73</v>
      </c>
      <c r="N381" s="1" t="s">
        <v>1</v>
      </c>
      <c r="O381" s="23">
        <v>15.422128000000001</v>
      </c>
      <c r="P381" s="1" t="e">
        <f t="shared" si="74"/>
        <v>#REF!</v>
      </c>
      <c r="R381" s="7" t="str">
        <f>Table110[[#This Row],[Short Description]]</f>
        <v>V2-26B</v>
      </c>
      <c r="S381" s="1" t="s">
        <v>1655</v>
      </c>
      <c r="T381" s="1" t="s">
        <v>1656</v>
      </c>
      <c r="U381" s="1" t="s">
        <v>57</v>
      </c>
      <c r="V381" s="1" t="e">
        <f t="shared" si="75"/>
        <v>#REF!</v>
      </c>
      <c r="W381" s="1" t="e">
        <f t="shared" si="76"/>
        <v>#REF!</v>
      </c>
      <c r="X381" s="1" t="s">
        <v>524</v>
      </c>
      <c r="AC381" s="6"/>
      <c r="AH381" s="1" t="e">
        <f t="shared" si="77"/>
        <v>#REF!</v>
      </c>
      <c r="AI381" s="1" t="e">
        <f t="shared" si="78"/>
        <v>#REF!</v>
      </c>
      <c r="AJ381" s="1" t="e">
        <f t="shared" si="79"/>
        <v>#REF!</v>
      </c>
      <c r="AK381" s="1" t="e">
        <f t="shared" si="80"/>
        <v>#REF!</v>
      </c>
      <c r="AL381" s="1" t="s">
        <v>73</v>
      </c>
      <c r="AM381" s="1" t="s">
        <v>76</v>
      </c>
      <c r="AN381" s="11" t="e">
        <f t="shared" si="65"/>
        <v>#REF!</v>
      </c>
      <c r="AO381" s="1" t="str">
        <f>Table110[[#This Row],[Manufacturer''s Category]]</f>
        <v>Community</v>
      </c>
      <c r="AQ381" s="1" t="e">
        <f t="shared" si="81"/>
        <v>#REF!</v>
      </c>
    </row>
    <row r="382" spans="1:43" ht="42" customHeight="1" x14ac:dyDescent="0.3">
      <c r="A382" s="1" t="e">
        <f t="shared" si="63"/>
        <v>#REF!</v>
      </c>
      <c r="B382" s="5" t="e">
        <f t="shared" si="64"/>
        <v>#REF!</v>
      </c>
      <c r="C382" s="33" t="s">
        <v>4490</v>
      </c>
      <c r="D382" s="1" t="s">
        <v>1658</v>
      </c>
      <c r="E382" s="1" t="s">
        <v>53</v>
      </c>
      <c r="F382" s="31">
        <v>826</v>
      </c>
      <c r="G382" s="1" t="s">
        <v>1657</v>
      </c>
      <c r="M382" s="1" t="s">
        <v>73</v>
      </c>
      <c r="N382" s="1" t="s">
        <v>1</v>
      </c>
      <c r="O382" s="23">
        <v>15.422128000000001</v>
      </c>
      <c r="P382" s="1" t="e">
        <f t="shared" si="74"/>
        <v>#REF!</v>
      </c>
      <c r="R382" s="7" t="str">
        <f>Table110[[#This Row],[Short Description]]</f>
        <v>V2-26W</v>
      </c>
      <c r="S382" s="1" t="s">
        <v>1659</v>
      </c>
      <c r="T382" s="1" t="s">
        <v>1656</v>
      </c>
      <c r="U382" s="1" t="s">
        <v>57</v>
      </c>
      <c r="V382" s="1" t="e">
        <f t="shared" si="75"/>
        <v>#REF!</v>
      </c>
      <c r="W382" s="1" t="e">
        <f t="shared" si="76"/>
        <v>#REF!</v>
      </c>
      <c r="X382" s="1" t="s">
        <v>524</v>
      </c>
      <c r="AC382" s="6"/>
      <c r="AH382" s="1" t="e">
        <f t="shared" si="77"/>
        <v>#REF!</v>
      </c>
      <c r="AI382" s="1" t="e">
        <f t="shared" si="78"/>
        <v>#REF!</v>
      </c>
      <c r="AJ382" s="1" t="e">
        <f t="shared" si="79"/>
        <v>#REF!</v>
      </c>
      <c r="AK382" s="1" t="e">
        <f t="shared" si="80"/>
        <v>#REF!</v>
      </c>
      <c r="AL382" s="1" t="s">
        <v>73</v>
      </c>
      <c r="AM382" s="1" t="s">
        <v>76</v>
      </c>
      <c r="AN382" s="11" t="e">
        <f t="shared" si="65"/>
        <v>#REF!</v>
      </c>
      <c r="AO382" s="1" t="str">
        <f>Table110[[#This Row],[Manufacturer''s Category]]</f>
        <v>Community</v>
      </c>
      <c r="AQ382" s="1" t="e">
        <f t="shared" si="81"/>
        <v>#REF!</v>
      </c>
    </row>
    <row r="383" spans="1:43" ht="42" customHeight="1" x14ac:dyDescent="0.3">
      <c r="A383" s="1" t="e">
        <f t="shared" si="63"/>
        <v>#REF!</v>
      </c>
      <c r="B383" s="5" t="e">
        <f t="shared" si="64"/>
        <v>#REF!</v>
      </c>
      <c r="C383" s="33" t="s">
        <v>4491</v>
      </c>
      <c r="D383" s="1" t="s">
        <v>1661</v>
      </c>
      <c r="E383" s="1" t="s">
        <v>53</v>
      </c>
      <c r="F383" s="31">
        <v>904</v>
      </c>
      <c r="G383" s="1" t="s">
        <v>1660</v>
      </c>
      <c r="M383" s="1" t="s">
        <v>73</v>
      </c>
      <c r="N383" s="1" t="s">
        <v>1</v>
      </c>
      <c r="O383" s="23">
        <v>19.958047999999998</v>
      </c>
      <c r="P383" s="1" t="e">
        <f t="shared" si="74"/>
        <v>#REF!</v>
      </c>
      <c r="R383" s="7" t="str">
        <f>Table110[[#This Row],[Short Description]]</f>
        <v>V2-28B</v>
      </c>
      <c r="S383" s="1" t="s">
        <v>1662</v>
      </c>
      <c r="T383" s="1" t="s">
        <v>1656</v>
      </c>
      <c r="U383" s="1" t="s">
        <v>57</v>
      </c>
      <c r="V383" s="1" t="e">
        <f t="shared" si="75"/>
        <v>#REF!</v>
      </c>
      <c r="W383" s="1" t="e">
        <f t="shared" si="76"/>
        <v>#REF!</v>
      </c>
      <c r="X383" s="1" t="s">
        <v>524</v>
      </c>
      <c r="AC383" s="6"/>
      <c r="AH383" s="1" t="e">
        <f t="shared" si="77"/>
        <v>#REF!</v>
      </c>
      <c r="AI383" s="1" t="e">
        <f t="shared" si="78"/>
        <v>#REF!</v>
      </c>
      <c r="AJ383" s="1" t="e">
        <f t="shared" si="79"/>
        <v>#REF!</v>
      </c>
      <c r="AK383" s="1" t="e">
        <f t="shared" si="80"/>
        <v>#REF!</v>
      </c>
      <c r="AL383" s="1" t="s">
        <v>73</v>
      </c>
      <c r="AM383" s="1" t="s">
        <v>76</v>
      </c>
      <c r="AN383" s="11" t="e">
        <f t="shared" si="65"/>
        <v>#REF!</v>
      </c>
      <c r="AO383" s="1" t="str">
        <f>Table110[[#This Row],[Manufacturer''s Category]]</f>
        <v>Community</v>
      </c>
      <c r="AQ383" s="1" t="e">
        <f t="shared" si="81"/>
        <v>#REF!</v>
      </c>
    </row>
    <row r="384" spans="1:43" ht="42" customHeight="1" x14ac:dyDescent="0.3">
      <c r="A384" s="1" t="e">
        <f t="shared" si="63"/>
        <v>#REF!</v>
      </c>
      <c r="B384" s="5" t="e">
        <f t="shared" si="64"/>
        <v>#REF!</v>
      </c>
      <c r="C384" s="33" t="s">
        <v>4492</v>
      </c>
      <c r="D384" s="1" t="s">
        <v>1664</v>
      </c>
      <c r="E384" s="1" t="s">
        <v>53</v>
      </c>
      <c r="F384" s="31">
        <v>970</v>
      </c>
      <c r="G384" s="1" t="s">
        <v>1663</v>
      </c>
      <c r="M384" s="1" t="s">
        <v>73</v>
      </c>
      <c r="N384" s="1" t="s">
        <v>1</v>
      </c>
      <c r="O384" s="23">
        <v>20.865231999999999</v>
      </c>
      <c r="P384" s="1" t="e">
        <f t="shared" si="74"/>
        <v>#REF!</v>
      </c>
      <c r="R384" s="7" t="str">
        <f>Table110[[#This Row],[Short Description]]</f>
        <v>V2-28BT</v>
      </c>
      <c r="S384" s="1" t="s">
        <v>1665</v>
      </c>
      <c r="T384" s="1" t="s">
        <v>1656</v>
      </c>
      <c r="U384" s="1" t="s">
        <v>57</v>
      </c>
      <c r="V384" s="1" t="e">
        <f t="shared" si="75"/>
        <v>#REF!</v>
      </c>
      <c r="W384" s="1" t="e">
        <f t="shared" si="76"/>
        <v>#REF!</v>
      </c>
      <c r="X384" s="1" t="s">
        <v>524</v>
      </c>
      <c r="AC384" s="6"/>
      <c r="AH384" s="1" t="e">
        <f t="shared" si="77"/>
        <v>#REF!</v>
      </c>
      <c r="AI384" s="1" t="e">
        <f t="shared" si="78"/>
        <v>#REF!</v>
      </c>
      <c r="AJ384" s="1" t="e">
        <f t="shared" si="79"/>
        <v>#REF!</v>
      </c>
      <c r="AK384" s="1" t="e">
        <f t="shared" si="80"/>
        <v>#REF!</v>
      </c>
      <c r="AL384" s="1" t="s">
        <v>73</v>
      </c>
      <c r="AM384" s="1" t="s">
        <v>76</v>
      </c>
      <c r="AN384" s="11" t="e">
        <f t="shared" si="65"/>
        <v>#REF!</v>
      </c>
      <c r="AO384" s="1" t="str">
        <f>Table110[[#This Row],[Manufacturer''s Category]]</f>
        <v>Community</v>
      </c>
      <c r="AQ384" s="1" t="e">
        <f t="shared" si="81"/>
        <v>#REF!</v>
      </c>
    </row>
    <row r="385" spans="1:44" ht="42" customHeight="1" x14ac:dyDescent="0.3">
      <c r="A385" s="1" t="e">
        <f t="shared" si="63"/>
        <v>#REF!</v>
      </c>
      <c r="B385" s="5" t="e">
        <f t="shared" si="64"/>
        <v>#REF!</v>
      </c>
      <c r="C385" s="33" t="s">
        <v>4493</v>
      </c>
      <c r="D385" s="1" t="s">
        <v>1667</v>
      </c>
      <c r="E385" s="1" t="s">
        <v>53</v>
      </c>
      <c r="F385" s="31">
        <v>904</v>
      </c>
      <c r="G385" s="1" t="s">
        <v>1666</v>
      </c>
      <c r="M385" s="1" t="s">
        <v>73</v>
      </c>
      <c r="N385" s="1" t="s">
        <v>1</v>
      </c>
      <c r="O385" s="23">
        <v>19.958047999999998</v>
      </c>
      <c r="P385" s="1" t="e">
        <f t="shared" si="74"/>
        <v>#REF!</v>
      </c>
      <c r="R385" s="7" t="str">
        <f>Table110[[#This Row],[Short Description]]</f>
        <v>V2-28W</v>
      </c>
      <c r="S385" s="1" t="s">
        <v>1668</v>
      </c>
      <c r="T385" s="1" t="s">
        <v>1656</v>
      </c>
      <c r="U385" s="1" t="s">
        <v>57</v>
      </c>
      <c r="V385" s="1" t="e">
        <f t="shared" si="75"/>
        <v>#REF!</v>
      </c>
      <c r="W385" s="1" t="e">
        <f t="shared" si="76"/>
        <v>#REF!</v>
      </c>
      <c r="X385" s="1" t="s">
        <v>524</v>
      </c>
      <c r="AC385" s="6"/>
      <c r="AH385" s="1" t="e">
        <f t="shared" si="77"/>
        <v>#REF!</v>
      </c>
      <c r="AI385" s="1" t="e">
        <f t="shared" si="78"/>
        <v>#REF!</v>
      </c>
      <c r="AJ385" s="1" t="e">
        <f t="shared" si="79"/>
        <v>#REF!</v>
      </c>
      <c r="AK385" s="1" t="e">
        <f t="shared" si="80"/>
        <v>#REF!</v>
      </c>
      <c r="AL385" s="1" t="s">
        <v>73</v>
      </c>
      <c r="AM385" s="1" t="s">
        <v>76</v>
      </c>
      <c r="AN385" s="11" t="e">
        <f t="shared" si="65"/>
        <v>#REF!</v>
      </c>
      <c r="AO385" s="1" t="str">
        <f>Table110[[#This Row],[Manufacturer''s Category]]</f>
        <v>Community</v>
      </c>
      <c r="AQ385" s="1" t="e">
        <f t="shared" si="81"/>
        <v>#REF!</v>
      </c>
    </row>
    <row r="386" spans="1:44" ht="42" customHeight="1" x14ac:dyDescent="0.3">
      <c r="A386" s="1" t="e">
        <f t="shared" ref="A386:A450" si="82">Company</f>
        <v>#REF!</v>
      </c>
      <c r="B386" s="5" t="e">
        <f t="shared" ref="B386:B450" si="83">Effectivity_Date</f>
        <v>#REF!</v>
      </c>
      <c r="C386" s="33" t="s">
        <v>4494</v>
      </c>
      <c r="D386" s="1" t="s">
        <v>1670</v>
      </c>
      <c r="E386" s="1" t="s">
        <v>53</v>
      </c>
      <c r="F386" s="31">
        <v>970</v>
      </c>
      <c r="G386" s="1" t="s">
        <v>1669</v>
      </c>
      <c r="M386" s="1" t="s">
        <v>73</v>
      </c>
      <c r="N386" s="1" t="s">
        <v>1</v>
      </c>
      <c r="O386" s="23">
        <v>20.865231999999999</v>
      </c>
      <c r="P386" s="1" t="e">
        <f t="shared" si="74"/>
        <v>#REF!</v>
      </c>
      <c r="R386" s="7" t="str">
        <f>Table110[[#This Row],[Short Description]]</f>
        <v>V2-28WT</v>
      </c>
      <c r="S386" s="1" t="s">
        <v>1671</v>
      </c>
      <c r="T386" s="1" t="s">
        <v>1656</v>
      </c>
      <c r="U386" s="1" t="s">
        <v>57</v>
      </c>
      <c r="V386" s="1" t="e">
        <f t="shared" si="75"/>
        <v>#REF!</v>
      </c>
      <c r="W386" s="1" t="e">
        <f t="shared" si="76"/>
        <v>#REF!</v>
      </c>
      <c r="X386" s="1" t="s">
        <v>524</v>
      </c>
      <c r="AC386" s="6"/>
      <c r="AH386" s="1" t="e">
        <f t="shared" si="77"/>
        <v>#REF!</v>
      </c>
      <c r="AI386" s="1" t="e">
        <f t="shared" si="78"/>
        <v>#REF!</v>
      </c>
      <c r="AJ386" s="1" t="e">
        <f t="shared" si="79"/>
        <v>#REF!</v>
      </c>
      <c r="AK386" s="1" t="e">
        <f t="shared" si="80"/>
        <v>#REF!</v>
      </c>
      <c r="AL386" s="1" t="s">
        <v>73</v>
      </c>
      <c r="AM386" s="1" t="s">
        <v>76</v>
      </c>
      <c r="AN386" s="11" t="e">
        <f t="shared" ref="AN386:AN450" si="84">URL</f>
        <v>#REF!</v>
      </c>
      <c r="AO386" s="1" t="str">
        <f>Table110[[#This Row],[Manufacturer''s Category]]</f>
        <v>Community</v>
      </c>
      <c r="AQ386" s="1" t="e">
        <f t="shared" si="81"/>
        <v>#REF!</v>
      </c>
    </row>
    <row r="387" spans="1:44" ht="42" customHeight="1" x14ac:dyDescent="0.3">
      <c r="A387" s="1" t="e">
        <f t="shared" si="82"/>
        <v>#REF!</v>
      </c>
      <c r="B387" s="5" t="e">
        <f t="shared" si="83"/>
        <v>#REF!</v>
      </c>
      <c r="C387" s="33" t="s">
        <v>4495</v>
      </c>
      <c r="D387" s="1" t="s">
        <v>1673</v>
      </c>
      <c r="E387" s="1" t="s">
        <v>53</v>
      </c>
      <c r="F387" s="31">
        <v>1432</v>
      </c>
      <c r="G387" s="1" t="s">
        <v>1672</v>
      </c>
      <c r="M387" s="1" t="s">
        <v>73</v>
      </c>
      <c r="N387" s="1" t="s">
        <v>1</v>
      </c>
      <c r="O387" s="23">
        <v>29.937072000000001</v>
      </c>
      <c r="P387" s="1" t="e">
        <f t="shared" si="74"/>
        <v>#REF!</v>
      </c>
      <c r="R387" s="7" t="str">
        <f>Table110[[#This Row],[Short Description]]</f>
        <v>V2-3294B</v>
      </c>
      <c r="S387" s="1" t="s">
        <v>1674</v>
      </c>
      <c r="T387" s="1" t="s">
        <v>722</v>
      </c>
      <c r="U387" s="1" t="s">
        <v>57</v>
      </c>
      <c r="V387" s="1" t="e">
        <f t="shared" si="75"/>
        <v>#REF!</v>
      </c>
      <c r="W387" s="1" t="e">
        <f t="shared" si="76"/>
        <v>#REF!</v>
      </c>
      <c r="X387" s="1" t="s">
        <v>524</v>
      </c>
      <c r="AC387" s="6"/>
      <c r="AH387" s="1" t="e">
        <f t="shared" si="77"/>
        <v>#REF!</v>
      </c>
      <c r="AI387" s="1" t="e">
        <f t="shared" si="78"/>
        <v>#REF!</v>
      </c>
      <c r="AJ387" s="1" t="e">
        <f t="shared" si="79"/>
        <v>#REF!</v>
      </c>
      <c r="AK387" s="1" t="e">
        <f t="shared" si="80"/>
        <v>#REF!</v>
      </c>
      <c r="AL387" s="1" t="s">
        <v>73</v>
      </c>
      <c r="AM387" s="1" t="s">
        <v>76</v>
      </c>
      <c r="AN387" s="11" t="e">
        <f t="shared" si="84"/>
        <v>#REF!</v>
      </c>
      <c r="AO387" s="1" t="str">
        <f>Table110[[#This Row],[Manufacturer''s Category]]</f>
        <v>Community</v>
      </c>
      <c r="AQ387" s="1" t="e">
        <f t="shared" si="81"/>
        <v>#REF!</v>
      </c>
    </row>
    <row r="388" spans="1:44" ht="42" customHeight="1" x14ac:dyDescent="0.3">
      <c r="A388" s="1" t="e">
        <f t="shared" si="82"/>
        <v>#REF!</v>
      </c>
      <c r="B388" s="5" t="e">
        <f t="shared" si="83"/>
        <v>#REF!</v>
      </c>
      <c r="C388" s="33" t="s">
        <v>4496</v>
      </c>
      <c r="D388" s="1" t="s">
        <v>1676</v>
      </c>
      <c r="E388" s="1" t="s">
        <v>53</v>
      </c>
      <c r="F388" s="31">
        <v>1432</v>
      </c>
      <c r="G388" s="1" t="s">
        <v>1675</v>
      </c>
      <c r="M388" s="1" t="s">
        <v>73</v>
      </c>
      <c r="N388" s="1" t="s">
        <v>1</v>
      </c>
      <c r="O388" s="23">
        <v>29.937072000000001</v>
      </c>
      <c r="P388" s="1" t="e">
        <f t="shared" si="74"/>
        <v>#REF!</v>
      </c>
      <c r="R388" s="7" t="str">
        <f>Table110[[#This Row],[Short Description]]</f>
        <v>V2-3294W</v>
      </c>
      <c r="S388" s="1" t="s">
        <v>1677</v>
      </c>
      <c r="T388" s="1" t="s">
        <v>722</v>
      </c>
      <c r="U388" s="1" t="s">
        <v>57</v>
      </c>
      <c r="V388" s="1" t="e">
        <f t="shared" si="75"/>
        <v>#REF!</v>
      </c>
      <c r="W388" s="1" t="e">
        <f t="shared" si="76"/>
        <v>#REF!</v>
      </c>
      <c r="X388" s="1" t="s">
        <v>524</v>
      </c>
      <c r="AC388" s="6"/>
      <c r="AH388" s="1" t="e">
        <f t="shared" si="77"/>
        <v>#REF!</v>
      </c>
      <c r="AI388" s="1" t="e">
        <f t="shared" si="78"/>
        <v>#REF!</v>
      </c>
      <c r="AJ388" s="1" t="e">
        <f t="shared" si="79"/>
        <v>#REF!</v>
      </c>
      <c r="AK388" s="1" t="e">
        <f t="shared" si="80"/>
        <v>#REF!</v>
      </c>
      <c r="AL388" s="1" t="s">
        <v>73</v>
      </c>
      <c r="AM388" s="1" t="s">
        <v>76</v>
      </c>
      <c r="AN388" s="11" t="e">
        <f t="shared" si="84"/>
        <v>#REF!</v>
      </c>
      <c r="AO388" s="1" t="str">
        <f>Table110[[#This Row],[Manufacturer''s Category]]</f>
        <v>Community</v>
      </c>
      <c r="AQ388" s="1" t="e">
        <f t="shared" si="81"/>
        <v>#REF!</v>
      </c>
    </row>
    <row r="389" spans="1:44" ht="42" customHeight="1" x14ac:dyDescent="0.3">
      <c r="A389" s="1" t="e">
        <f t="shared" si="82"/>
        <v>#REF!</v>
      </c>
      <c r="B389" s="5" t="e">
        <f t="shared" si="83"/>
        <v>#REF!</v>
      </c>
      <c r="C389" s="33" t="s">
        <v>4497</v>
      </c>
      <c r="D389" s="1" t="s">
        <v>1679</v>
      </c>
      <c r="E389" s="1" t="s">
        <v>53</v>
      </c>
      <c r="F389" s="31">
        <v>1596</v>
      </c>
      <c r="G389" s="1" t="s">
        <v>1678</v>
      </c>
      <c r="M389" s="1" t="s">
        <v>73</v>
      </c>
      <c r="N389" s="1" t="s">
        <v>1</v>
      </c>
      <c r="O389" s="23">
        <v>32.658624000000003</v>
      </c>
      <c r="P389" s="1" t="e">
        <f t="shared" si="74"/>
        <v>#REF!</v>
      </c>
      <c r="R389" s="7" t="str">
        <f>Table110[[#This Row],[Short Description]]</f>
        <v>V2-3594B</v>
      </c>
      <c r="S389" s="1" t="s">
        <v>1680</v>
      </c>
      <c r="T389" s="1" t="s">
        <v>722</v>
      </c>
      <c r="U389" s="1" t="s">
        <v>57</v>
      </c>
      <c r="V389" s="1" t="e">
        <f t="shared" si="75"/>
        <v>#REF!</v>
      </c>
      <c r="W389" s="1" t="e">
        <f t="shared" si="76"/>
        <v>#REF!</v>
      </c>
      <c r="X389" s="1" t="s">
        <v>524</v>
      </c>
      <c r="AC389" s="6"/>
      <c r="AH389" s="1" t="e">
        <f t="shared" si="77"/>
        <v>#REF!</v>
      </c>
      <c r="AI389" s="1" t="e">
        <f t="shared" si="78"/>
        <v>#REF!</v>
      </c>
      <c r="AJ389" s="1" t="e">
        <f t="shared" si="79"/>
        <v>#REF!</v>
      </c>
      <c r="AK389" s="1" t="e">
        <f t="shared" si="80"/>
        <v>#REF!</v>
      </c>
      <c r="AL389" s="1" t="s">
        <v>73</v>
      </c>
      <c r="AM389" s="1" t="s">
        <v>76</v>
      </c>
      <c r="AN389" s="11" t="e">
        <f t="shared" si="84"/>
        <v>#REF!</v>
      </c>
      <c r="AO389" s="1" t="str">
        <f>Table110[[#This Row],[Manufacturer''s Category]]</f>
        <v>Community</v>
      </c>
      <c r="AQ389" s="1" t="e">
        <f t="shared" si="81"/>
        <v>#REF!</v>
      </c>
    </row>
    <row r="390" spans="1:44" ht="42" customHeight="1" x14ac:dyDescent="0.3">
      <c r="A390" s="1" t="e">
        <f t="shared" si="82"/>
        <v>#REF!</v>
      </c>
      <c r="B390" s="5" t="e">
        <f t="shared" si="83"/>
        <v>#REF!</v>
      </c>
      <c r="C390" s="33" t="s">
        <v>4498</v>
      </c>
      <c r="D390" s="1" t="s">
        <v>1682</v>
      </c>
      <c r="E390" s="1" t="s">
        <v>53</v>
      </c>
      <c r="F390" s="31">
        <v>1596</v>
      </c>
      <c r="G390" s="1" t="s">
        <v>1681</v>
      </c>
      <c r="M390" s="1" t="s">
        <v>73</v>
      </c>
      <c r="N390" s="1" t="s">
        <v>1</v>
      </c>
      <c r="O390" s="23">
        <v>32.658624000000003</v>
      </c>
      <c r="P390" s="1" t="e">
        <f t="shared" si="74"/>
        <v>#REF!</v>
      </c>
      <c r="R390" s="7" t="str">
        <f>Table110[[#This Row],[Short Description]]</f>
        <v>V2-3594W</v>
      </c>
      <c r="S390" s="1" t="s">
        <v>1683</v>
      </c>
      <c r="T390" s="1" t="s">
        <v>722</v>
      </c>
      <c r="U390" s="1" t="s">
        <v>57</v>
      </c>
      <c r="V390" s="1" t="e">
        <f t="shared" si="75"/>
        <v>#REF!</v>
      </c>
      <c r="W390" s="1" t="e">
        <f t="shared" si="76"/>
        <v>#REF!</v>
      </c>
      <c r="X390" s="1" t="s">
        <v>524</v>
      </c>
      <c r="AC390" s="6"/>
      <c r="AH390" s="1" t="e">
        <f t="shared" si="77"/>
        <v>#REF!</v>
      </c>
      <c r="AI390" s="1" t="e">
        <f t="shared" si="78"/>
        <v>#REF!</v>
      </c>
      <c r="AJ390" s="1" t="e">
        <f t="shared" si="79"/>
        <v>#REF!</v>
      </c>
      <c r="AK390" s="1" t="e">
        <f t="shared" si="80"/>
        <v>#REF!</v>
      </c>
      <c r="AL390" s="1" t="s">
        <v>73</v>
      </c>
      <c r="AM390" s="1" t="s">
        <v>76</v>
      </c>
      <c r="AN390" s="11" t="e">
        <f t="shared" si="84"/>
        <v>#REF!</v>
      </c>
      <c r="AO390" s="1" t="str">
        <f>Table110[[#This Row],[Manufacturer''s Category]]</f>
        <v>Community</v>
      </c>
      <c r="AQ390" s="1" t="e">
        <f t="shared" si="81"/>
        <v>#REF!</v>
      </c>
    </row>
    <row r="391" spans="1:44" ht="42" customHeight="1" x14ac:dyDescent="0.3">
      <c r="A391" s="1" t="e">
        <f t="shared" si="82"/>
        <v>#REF!</v>
      </c>
      <c r="B391" s="5" t="e">
        <f t="shared" si="83"/>
        <v>#REF!</v>
      </c>
      <c r="C391" s="33" t="s">
        <v>4499</v>
      </c>
      <c r="D391" s="1" t="s">
        <v>1685</v>
      </c>
      <c r="E391" s="1" t="s">
        <v>53</v>
      </c>
      <c r="F391" s="31">
        <v>638</v>
      </c>
      <c r="G391" s="1" t="s">
        <v>1684</v>
      </c>
      <c r="M391" s="1" t="s">
        <v>73</v>
      </c>
      <c r="N391" s="1" t="s">
        <v>1</v>
      </c>
      <c r="O391" s="23">
        <v>11.3398</v>
      </c>
      <c r="P391" s="1" t="e">
        <f t="shared" si="74"/>
        <v>#REF!</v>
      </c>
      <c r="R391" s="7" t="str">
        <f>Table110[[#This Row],[Short Description]]</f>
        <v>V2-6B</v>
      </c>
      <c r="S391" s="1" t="s">
        <v>1686</v>
      </c>
      <c r="T391" s="1" t="s">
        <v>1656</v>
      </c>
      <c r="U391" s="1" t="s">
        <v>57</v>
      </c>
      <c r="V391" s="1" t="e">
        <f t="shared" si="75"/>
        <v>#REF!</v>
      </c>
      <c r="W391" s="1" t="e">
        <f t="shared" si="76"/>
        <v>#REF!</v>
      </c>
      <c r="X391" s="1" t="s">
        <v>524</v>
      </c>
      <c r="AC391" s="6"/>
      <c r="AH391" s="1" t="e">
        <f t="shared" si="77"/>
        <v>#REF!</v>
      </c>
      <c r="AI391" s="1" t="e">
        <f t="shared" si="78"/>
        <v>#REF!</v>
      </c>
      <c r="AJ391" s="1" t="e">
        <f t="shared" si="79"/>
        <v>#REF!</v>
      </c>
      <c r="AK391" s="1" t="e">
        <f t="shared" si="80"/>
        <v>#REF!</v>
      </c>
      <c r="AL391" s="1" t="s">
        <v>73</v>
      </c>
      <c r="AM391" s="1" t="s">
        <v>76</v>
      </c>
      <c r="AN391" s="11" t="e">
        <f t="shared" si="84"/>
        <v>#REF!</v>
      </c>
      <c r="AO391" s="1" t="str">
        <f>Table110[[#This Row],[Manufacturer''s Category]]</f>
        <v>Community</v>
      </c>
      <c r="AQ391" s="1" t="e">
        <f t="shared" si="81"/>
        <v>#REF!</v>
      </c>
    </row>
    <row r="392" spans="1:44" ht="42" customHeight="1" x14ac:dyDescent="0.3">
      <c r="A392" s="1" t="e">
        <f t="shared" si="82"/>
        <v>#REF!</v>
      </c>
      <c r="B392" s="5" t="e">
        <f t="shared" si="83"/>
        <v>#REF!</v>
      </c>
      <c r="C392" s="33" t="s">
        <v>4500</v>
      </c>
      <c r="D392" s="1" t="s">
        <v>1688</v>
      </c>
      <c r="E392" s="1" t="s">
        <v>53</v>
      </c>
      <c r="F392" s="31">
        <v>638</v>
      </c>
      <c r="G392" s="1" t="s">
        <v>1687</v>
      </c>
      <c r="M392" s="1" t="s">
        <v>73</v>
      </c>
      <c r="N392" s="1" t="s">
        <v>1</v>
      </c>
      <c r="O392" s="23">
        <v>11.3398</v>
      </c>
      <c r="P392" s="1" t="e">
        <f t="shared" si="74"/>
        <v>#REF!</v>
      </c>
      <c r="R392" s="7" t="str">
        <f>Table110[[#This Row],[Short Description]]</f>
        <v>V2-6W</v>
      </c>
      <c r="S392" s="1" t="s">
        <v>1689</v>
      </c>
      <c r="T392" s="1" t="s">
        <v>1656</v>
      </c>
      <c r="U392" s="1" t="s">
        <v>57</v>
      </c>
      <c r="V392" s="1" t="e">
        <f t="shared" si="75"/>
        <v>#REF!</v>
      </c>
      <c r="W392" s="1" t="e">
        <f t="shared" si="76"/>
        <v>#REF!</v>
      </c>
      <c r="X392" s="1" t="s">
        <v>524</v>
      </c>
      <c r="AC392" s="6"/>
      <c r="AH392" s="1" t="e">
        <f t="shared" si="77"/>
        <v>#REF!</v>
      </c>
      <c r="AI392" s="1" t="e">
        <f t="shared" si="78"/>
        <v>#REF!</v>
      </c>
      <c r="AJ392" s="1" t="e">
        <f t="shared" si="79"/>
        <v>#REF!</v>
      </c>
      <c r="AK392" s="1" t="e">
        <f t="shared" si="80"/>
        <v>#REF!</v>
      </c>
      <c r="AL392" s="1" t="s">
        <v>73</v>
      </c>
      <c r="AM392" s="1" t="s">
        <v>76</v>
      </c>
      <c r="AN392" s="11" t="e">
        <f t="shared" si="84"/>
        <v>#REF!</v>
      </c>
      <c r="AO392" s="1" t="str">
        <f>Table110[[#This Row],[Manufacturer''s Category]]</f>
        <v>Community</v>
      </c>
      <c r="AQ392" s="1" t="e">
        <f t="shared" si="81"/>
        <v>#REF!</v>
      </c>
    </row>
    <row r="393" spans="1:44" ht="42" customHeight="1" x14ac:dyDescent="0.3">
      <c r="A393" s="1" t="e">
        <f t="shared" si="82"/>
        <v>#REF!</v>
      </c>
      <c r="B393" s="5" t="e">
        <f t="shared" si="83"/>
        <v>#REF!</v>
      </c>
      <c r="C393" s="33" t="s">
        <v>4501</v>
      </c>
      <c r="D393" s="1" t="s">
        <v>1691</v>
      </c>
      <c r="E393" s="1" t="s">
        <v>53</v>
      </c>
      <c r="F393" s="31">
        <v>694</v>
      </c>
      <c r="G393" s="1" t="s">
        <v>1690</v>
      </c>
      <c r="M393" s="1" t="s">
        <v>73</v>
      </c>
      <c r="N393" s="1" t="s">
        <v>1</v>
      </c>
      <c r="O393" s="23">
        <v>14.514944</v>
      </c>
      <c r="P393" s="1" t="e">
        <f t="shared" si="74"/>
        <v>#REF!</v>
      </c>
      <c r="R393" s="7" t="str">
        <f>Table110[[#This Row],[Short Description]]</f>
        <v>V2-8B</v>
      </c>
      <c r="S393" s="1" t="s">
        <v>1692</v>
      </c>
      <c r="T393" s="1" t="s">
        <v>1656</v>
      </c>
      <c r="U393" s="1" t="s">
        <v>57</v>
      </c>
      <c r="V393" s="1" t="e">
        <f t="shared" si="75"/>
        <v>#REF!</v>
      </c>
      <c r="W393" s="1" t="e">
        <f t="shared" si="76"/>
        <v>#REF!</v>
      </c>
      <c r="X393" s="1" t="s">
        <v>524</v>
      </c>
      <c r="AC393" s="6"/>
      <c r="AH393" s="1" t="e">
        <f t="shared" si="77"/>
        <v>#REF!</v>
      </c>
      <c r="AI393" s="1" t="e">
        <f t="shared" si="78"/>
        <v>#REF!</v>
      </c>
      <c r="AJ393" s="1" t="e">
        <f t="shared" si="79"/>
        <v>#REF!</v>
      </c>
      <c r="AK393" s="1" t="e">
        <f t="shared" si="80"/>
        <v>#REF!</v>
      </c>
      <c r="AL393" s="1" t="s">
        <v>73</v>
      </c>
      <c r="AM393" s="1" t="s">
        <v>76</v>
      </c>
      <c r="AN393" s="11" t="e">
        <f t="shared" si="84"/>
        <v>#REF!</v>
      </c>
      <c r="AO393" s="1" t="str">
        <f>Table110[[#This Row],[Manufacturer''s Category]]</f>
        <v>Community</v>
      </c>
      <c r="AQ393" s="1" t="e">
        <f t="shared" si="81"/>
        <v>#REF!</v>
      </c>
    </row>
    <row r="394" spans="1:44" ht="42" customHeight="1" x14ac:dyDescent="0.3">
      <c r="A394" s="1" t="e">
        <f t="shared" si="82"/>
        <v>#REF!</v>
      </c>
      <c r="B394" s="5" t="e">
        <f t="shared" si="83"/>
        <v>#REF!</v>
      </c>
      <c r="C394" s="15" t="s">
        <v>4502</v>
      </c>
      <c r="D394" s="7" t="s">
        <v>1694</v>
      </c>
      <c r="E394" s="7" t="s">
        <v>53</v>
      </c>
      <c r="F394" s="27">
        <v>772</v>
      </c>
      <c r="G394" s="7" t="s">
        <v>1693</v>
      </c>
      <c r="H394" s="7"/>
      <c r="I394" s="7"/>
      <c r="J394" s="7"/>
      <c r="K394" s="7"/>
      <c r="L394" s="7"/>
      <c r="M394" s="1" t="s">
        <v>73</v>
      </c>
      <c r="N394" s="1" t="s">
        <v>1</v>
      </c>
      <c r="O394" s="24">
        <v>15.422128000000001</v>
      </c>
      <c r="P394" s="1" t="e">
        <f t="shared" si="74"/>
        <v>#REF!</v>
      </c>
      <c r="Q394" s="7"/>
      <c r="R394" s="7" t="str">
        <f>Table110[[#This Row],[Short Description]]</f>
        <v>V2-8BT</v>
      </c>
      <c r="S394" s="7" t="s">
        <v>1695</v>
      </c>
      <c r="T394" s="7" t="s">
        <v>1656</v>
      </c>
      <c r="U394" s="7" t="s">
        <v>57</v>
      </c>
      <c r="V394" s="1" t="e">
        <f t="shared" si="75"/>
        <v>#REF!</v>
      </c>
      <c r="W394" s="1" t="e">
        <f t="shared" si="76"/>
        <v>#REF!</v>
      </c>
      <c r="X394" s="7" t="s">
        <v>524</v>
      </c>
      <c r="Y394" s="7"/>
      <c r="Z394" s="7"/>
      <c r="AA394" s="7"/>
      <c r="AB394" s="7"/>
      <c r="AC394" s="6"/>
      <c r="AD394" s="7"/>
      <c r="AE394" s="7"/>
      <c r="AF394" s="7"/>
      <c r="AG394" s="7"/>
      <c r="AH394" s="1" t="e">
        <f t="shared" si="77"/>
        <v>#REF!</v>
      </c>
      <c r="AI394" s="1" t="e">
        <f t="shared" si="78"/>
        <v>#REF!</v>
      </c>
      <c r="AJ394" s="1" t="e">
        <f t="shared" si="79"/>
        <v>#REF!</v>
      </c>
      <c r="AK394" s="1" t="e">
        <f t="shared" si="80"/>
        <v>#REF!</v>
      </c>
      <c r="AL394" s="1" t="s">
        <v>73</v>
      </c>
      <c r="AM394" s="1" t="s">
        <v>76</v>
      </c>
      <c r="AN394" s="11" t="e">
        <f t="shared" si="84"/>
        <v>#REF!</v>
      </c>
      <c r="AO394" s="1" t="str">
        <f>Table110[[#This Row],[Manufacturer''s Category]]</f>
        <v>Community</v>
      </c>
      <c r="AP394" s="7"/>
      <c r="AQ394" s="1" t="e">
        <f t="shared" si="81"/>
        <v>#REF!</v>
      </c>
      <c r="AR394" s="10"/>
    </row>
    <row r="395" spans="1:44" ht="42" customHeight="1" x14ac:dyDescent="0.3">
      <c r="A395" s="1" t="e">
        <f t="shared" si="82"/>
        <v>#REF!</v>
      </c>
      <c r="B395" s="5" t="e">
        <f t="shared" si="83"/>
        <v>#REF!</v>
      </c>
      <c r="C395" s="33" t="s">
        <v>4503</v>
      </c>
      <c r="D395" s="12" t="s">
        <v>1697</v>
      </c>
      <c r="E395" s="12" t="s">
        <v>53</v>
      </c>
      <c r="F395" s="38">
        <v>694</v>
      </c>
      <c r="G395" s="12" t="s">
        <v>1696</v>
      </c>
      <c r="H395" s="12"/>
      <c r="I395" s="12"/>
      <c r="J395" s="12"/>
      <c r="K395" s="12"/>
      <c r="L395" s="12"/>
      <c r="M395" s="1" t="s">
        <v>73</v>
      </c>
      <c r="N395" s="1" t="s">
        <v>1</v>
      </c>
      <c r="O395" s="25">
        <v>14.514944</v>
      </c>
      <c r="P395" s="1" t="e">
        <f t="shared" si="74"/>
        <v>#REF!</v>
      </c>
      <c r="Q395" s="12"/>
      <c r="R395" s="7" t="str">
        <f>Table110[[#This Row],[Short Description]]</f>
        <v>V2-8W</v>
      </c>
      <c r="S395" s="12" t="s">
        <v>1698</v>
      </c>
      <c r="T395" s="1" t="s">
        <v>1656</v>
      </c>
      <c r="U395" s="12" t="s">
        <v>57</v>
      </c>
      <c r="V395" s="1" t="e">
        <f t="shared" si="75"/>
        <v>#REF!</v>
      </c>
      <c r="W395" s="1" t="e">
        <f t="shared" si="76"/>
        <v>#REF!</v>
      </c>
      <c r="X395" s="12" t="s">
        <v>524</v>
      </c>
      <c r="Y395" s="12"/>
      <c r="Z395" s="12"/>
      <c r="AA395" s="12"/>
      <c r="AC395" s="6"/>
      <c r="AD395" s="12"/>
      <c r="AE395" s="12"/>
      <c r="AF395" s="12"/>
      <c r="AG395" s="12"/>
      <c r="AH395" s="1" t="e">
        <f t="shared" si="77"/>
        <v>#REF!</v>
      </c>
      <c r="AI395" s="1" t="e">
        <f t="shared" si="78"/>
        <v>#REF!</v>
      </c>
      <c r="AJ395" s="1" t="e">
        <f t="shared" si="79"/>
        <v>#REF!</v>
      </c>
      <c r="AK395" s="1" t="e">
        <f t="shared" si="80"/>
        <v>#REF!</v>
      </c>
      <c r="AL395" s="1" t="s">
        <v>73</v>
      </c>
      <c r="AM395" s="1" t="s">
        <v>76</v>
      </c>
      <c r="AN395" s="11" t="e">
        <f t="shared" si="84"/>
        <v>#REF!</v>
      </c>
      <c r="AO395" s="1" t="str">
        <f>Table110[[#This Row],[Manufacturer''s Category]]</f>
        <v>Community</v>
      </c>
      <c r="AP395" s="12"/>
      <c r="AQ395" s="1" t="e">
        <f t="shared" si="81"/>
        <v>#REF!</v>
      </c>
      <c r="AR395" s="14"/>
    </row>
    <row r="396" spans="1:44" ht="42" customHeight="1" x14ac:dyDescent="0.3">
      <c r="A396" s="1" t="e">
        <f t="shared" si="82"/>
        <v>#REF!</v>
      </c>
      <c r="B396" s="5" t="e">
        <f t="shared" si="83"/>
        <v>#REF!</v>
      </c>
      <c r="C396" s="33" t="s">
        <v>4504</v>
      </c>
      <c r="D396" s="7" t="s">
        <v>1700</v>
      </c>
      <c r="E396" s="7" t="s">
        <v>53</v>
      </c>
      <c r="F396" s="27">
        <v>772</v>
      </c>
      <c r="G396" s="7" t="s">
        <v>1699</v>
      </c>
      <c r="H396" s="7"/>
      <c r="I396" s="7"/>
      <c r="J396" s="7"/>
      <c r="K396" s="7"/>
      <c r="L396" s="7"/>
      <c r="M396" s="1" t="s">
        <v>73</v>
      </c>
      <c r="N396" s="1" t="s">
        <v>1</v>
      </c>
      <c r="O396" s="24">
        <v>15.422128000000001</v>
      </c>
      <c r="P396" s="1" t="e">
        <f t="shared" si="74"/>
        <v>#REF!</v>
      </c>
      <c r="Q396" s="7"/>
      <c r="R396" s="7" t="str">
        <f>Table110[[#This Row],[Short Description]]</f>
        <v>V2-8WT</v>
      </c>
      <c r="S396" s="7" t="s">
        <v>1701</v>
      </c>
      <c r="T396" s="1" t="s">
        <v>1656</v>
      </c>
      <c r="U396" s="7" t="s">
        <v>57</v>
      </c>
      <c r="V396" s="1" t="e">
        <f t="shared" si="75"/>
        <v>#REF!</v>
      </c>
      <c r="W396" s="1" t="e">
        <f t="shared" si="76"/>
        <v>#REF!</v>
      </c>
      <c r="X396" s="7" t="s">
        <v>524</v>
      </c>
      <c r="Y396" s="7"/>
      <c r="Z396" s="7"/>
      <c r="AA396" s="7"/>
      <c r="AC396" s="6"/>
      <c r="AD396" s="7"/>
      <c r="AE396" s="7"/>
      <c r="AF396" s="7"/>
      <c r="AG396" s="7"/>
      <c r="AH396" s="1" t="e">
        <f t="shared" si="77"/>
        <v>#REF!</v>
      </c>
      <c r="AI396" s="1" t="e">
        <f t="shared" si="78"/>
        <v>#REF!</v>
      </c>
      <c r="AJ396" s="1" t="e">
        <f t="shared" si="79"/>
        <v>#REF!</v>
      </c>
      <c r="AK396" s="1" t="e">
        <f t="shared" si="80"/>
        <v>#REF!</v>
      </c>
      <c r="AL396" s="1" t="s">
        <v>73</v>
      </c>
      <c r="AM396" s="1" t="s">
        <v>76</v>
      </c>
      <c r="AN396" s="11" t="e">
        <f t="shared" si="84"/>
        <v>#REF!</v>
      </c>
      <c r="AO396" s="1" t="str">
        <f>Table110[[#This Row],[Manufacturer''s Category]]</f>
        <v>Community</v>
      </c>
      <c r="AP396" s="7"/>
      <c r="AQ396" s="1" t="e">
        <f t="shared" si="81"/>
        <v>#REF!</v>
      </c>
      <c r="AR396" s="10"/>
    </row>
    <row r="397" spans="1:44" ht="42" customHeight="1" x14ac:dyDescent="0.3">
      <c r="A397" s="1" t="e">
        <f t="shared" si="82"/>
        <v>#REF!</v>
      </c>
      <c r="B397" s="5" t="e">
        <f t="shared" si="83"/>
        <v>#REF!</v>
      </c>
      <c r="C397" s="33" t="s">
        <v>4505</v>
      </c>
      <c r="D397" s="7" t="s">
        <v>1703</v>
      </c>
      <c r="E397" s="7" t="s">
        <v>53</v>
      </c>
      <c r="F397" s="27">
        <v>870</v>
      </c>
      <c r="G397" s="7" t="s">
        <v>1702</v>
      </c>
      <c r="H397" s="7"/>
      <c r="I397" s="7"/>
      <c r="J397" s="7"/>
      <c r="K397" s="7"/>
      <c r="L397" s="7"/>
      <c r="M397" s="1" t="s">
        <v>73</v>
      </c>
      <c r="N397" s="1" t="s">
        <v>1</v>
      </c>
      <c r="O397" s="24">
        <v>18.14368</v>
      </c>
      <c r="P397" s="1" t="e">
        <f t="shared" si="74"/>
        <v>#REF!</v>
      </c>
      <c r="Q397" s="7"/>
      <c r="R397" s="7" t="str">
        <f>Table110[[#This Row],[Short Description]]</f>
        <v>VAB-BFR38B</v>
      </c>
      <c r="S397" s="7" t="s">
        <v>1704</v>
      </c>
      <c r="T397" s="1" t="s">
        <v>515</v>
      </c>
      <c r="U397" s="7" t="s">
        <v>3</v>
      </c>
      <c r="V397" s="1" t="e">
        <f t="shared" si="75"/>
        <v>#REF!</v>
      </c>
      <c r="W397" s="1" t="e">
        <f t="shared" si="76"/>
        <v>#REF!</v>
      </c>
      <c r="X397" s="7" t="s">
        <v>524</v>
      </c>
      <c r="Y397" s="7"/>
      <c r="Z397" s="7"/>
      <c r="AA397" s="7"/>
      <c r="AC397" s="6"/>
      <c r="AD397" s="7"/>
      <c r="AE397" s="7"/>
      <c r="AF397" s="7"/>
      <c r="AG397" s="7"/>
      <c r="AH397" s="1" t="e">
        <f t="shared" si="77"/>
        <v>#REF!</v>
      </c>
      <c r="AI397" s="1" t="e">
        <f t="shared" si="78"/>
        <v>#REF!</v>
      </c>
      <c r="AJ397" s="1" t="e">
        <f t="shared" si="79"/>
        <v>#REF!</v>
      </c>
      <c r="AK397" s="1" t="e">
        <f t="shared" si="80"/>
        <v>#REF!</v>
      </c>
      <c r="AL397" s="1" t="s">
        <v>54</v>
      </c>
      <c r="AM397" s="1" t="s">
        <v>151</v>
      </c>
      <c r="AN397" s="11" t="e">
        <f t="shared" si="84"/>
        <v>#REF!</v>
      </c>
      <c r="AO397" s="1" t="str">
        <f>Table110[[#This Row],[Manufacturer''s Category]]</f>
        <v>Community</v>
      </c>
      <c r="AP397" s="7"/>
      <c r="AQ397" s="1" t="e">
        <f t="shared" si="81"/>
        <v>#REF!</v>
      </c>
      <c r="AR397" s="10"/>
    </row>
    <row r="398" spans="1:44" ht="42" customHeight="1" x14ac:dyDescent="0.3">
      <c r="A398" s="1" t="e">
        <f t="shared" si="82"/>
        <v>#REF!</v>
      </c>
      <c r="B398" s="5" t="e">
        <f t="shared" si="83"/>
        <v>#REF!</v>
      </c>
      <c r="C398" s="21" t="s">
        <v>4506</v>
      </c>
      <c r="D398" s="12" t="s">
        <v>1706</v>
      </c>
      <c r="E398" s="12" t="s">
        <v>53</v>
      </c>
      <c r="F398" s="38">
        <v>870</v>
      </c>
      <c r="G398" s="12" t="s">
        <v>1705</v>
      </c>
      <c r="H398" s="12"/>
      <c r="I398" s="12"/>
      <c r="J398" s="12"/>
      <c r="K398" s="12"/>
      <c r="L398" s="12"/>
      <c r="M398" s="1" t="s">
        <v>73</v>
      </c>
      <c r="N398" s="1" t="s">
        <v>1</v>
      </c>
      <c r="O398" s="25">
        <v>8.1646560000000008</v>
      </c>
      <c r="P398" s="1" t="e">
        <f t="shared" si="74"/>
        <v>#REF!</v>
      </c>
      <c r="Q398" s="12"/>
      <c r="R398" s="7" t="str">
        <f>Table110[[#This Row],[Short Description]]</f>
        <v>VAB-BFR38W</v>
      </c>
      <c r="S398" s="12" t="s">
        <v>1707</v>
      </c>
      <c r="T398" s="1" t="s">
        <v>515</v>
      </c>
      <c r="U398" s="12" t="s">
        <v>3</v>
      </c>
      <c r="V398" s="1" t="e">
        <f t="shared" si="75"/>
        <v>#REF!</v>
      </c>
      <c r="W398" s="1" t="e">
        <f t="shared" si="76"/>
        <v>#REF!</v>
      </c>
      <c r="X398" s="12" t="s">
        <v>524</v>
      </c>
      <c r="Y398" s="12"/>
      <c r="Z398" s="12"/>
      <c r="AA398" s="12"/>
      <c r="AB398" s="12"/>
      <c r="AC398" s="6"/>
      <c r="AD398" s="12"/>
      <c r="AE398" s="12"/>
      <c r="AF398" s="12"/>
      <c r="AG398" s="12"/>
      <c r="AH398" s="1" t="e">
        <f t="shared" si="77"/>
        <v>#REF!</v>
      </c>
      <c r="AI398" s="1" t="e">
        <f t="shared" si="78"/>
        <v>#REF!</v>
      </c>
      <c r="AJ398" s="1" t="e">
        <f t="shared" si="79"/>
        <v>#REF!</v>
      </c>
      <c r="AK398" s="1" t="e">
        <f t="shared" si="80"/>
        <v>#REF!</v>
      </c>
      <c r="AL398" s="1" t="s">
        <v>54</v>
      </c>
      <c r="AM398" s="1" t="s">
        <v>151</v>
      </c>
      <c r="AN398" s="11" t="e">
        <f t="shared" si="84"/>
        <v>#REF!</v>
      </c>
      <c r="AO398" s="1" t="str">
        <f>Table110[[#This Row],[Manufacturer''s Category]]</f>
        <v>Community</v>
      </c>
      <c r="AP398" s="12"/>
      <c r="AQ398" s="1" t="e">
        <f t="shared" si="81"/>
        <v>#REF!</v>
      </c>
      <c r="AR398" s="14"/>
    </row>
    <row r="399" spans="1:44" ht="42" customHeight="1" x14ac:dyDescent="0.3">
      <c r="A399" s="1" t="e">
        <f t="shared" si="82"/>
        <v>#REF!</v>
      </c>
      <c r="B399" s="5" t="e">
        <f t="shared" si="83"/>
        <v>#REF!</v>
      </c>
      <c r="C399" s="33" t="s">
        <v>4507</v>
      </c>
      <c r="D399" s="12" t="s">
        <v>1709</v>
      </c>
      <c r="E399" s="12" t="s">
        <v>53</v>
      </c>
      <c r="F399" s="38">
        <v>104</v>
      </c>
      <c r="G399" s="12" t="s">
        <v>1708</v>
      </c>
      <c r="H399" s="12"/>
      <c r="I399" s="12"/>
      <c r="J399" s="12"/>
      <c r="K399" s="12"/>
      <c r="L399" s="12"/>
      <c r="M399" s="1" t="s">
        <v>73</v>
      </c>
      <c r="N399" s="1" t="s">
        <v>1</v>
      </c>
      <c r="O399" s="25">
        <v>1.360776</v>
      </c>
      <c r="P399" s="1" t="e">
        <f t="shared" si="74"/>
        <v>#REF!</v>
      </c>
      <c r="Q399" s="12"/>
      <c r="R399" s="7" t="str">
        <f>Table110[[#This Row],[Short Description]]</f>
        <v>VB-TILT</v>
      </c>
      <c r="S399" s="12" t="s">
        <v>1710</v>
      </c>
      <c r="T399" s="12" t="s">
        <v>515</v>
      </c>
      <c r="U399" s="12" t="s">
        <v>3</v>
      </c>
      <c r="V399" s="1" t="e">
        <f t="shared" si="75"/>
        <v>#REF!</v>
      </c>
      <c r="W399" s="1" t="e">
        <f t="shared" si="76"/>
        <v>#REF!</v>
      </c>
      <c r="X399" s="12" t="s">
        <v>524</v>
      </c>
      <c r="Y399" s="12"/>
      <c r="Z399" s="12"/>
      <c r="AA399" s="12"/>
      <c r="AB399" s="12"/>
      <c r="AC399" s="6"/>
      <c r="AD399" s="12"/>
      <c r="AE399" s="12"/>
      <c r="AF399" s="12"/>
      <c r="AG399" s="12"/>
      <c r="AH399" s="1" t="e">
        <f t="shared" si="77"/>
        <v>#REF!</v>
      </c>
      <c r="AI399" s="1" t="e">
        <f t="shared" si="78"/>
        <v>#REF!</v>
      </c>
      <c r="AJ399" s="1" t="e">
        <f t="shared" si="79"/>
        <v>#REF!</v>
      </c>
      <c r="AK399" s="1" t="e">
        <f t="shared" si="80"/>
        <v>#REF!</v>
      </c>
      <c r="AL399" s="1" t="s">
        <v>54</v>
      </c>
      <c r="AM399" s="1" t="s">
        <v>151</v>
      </c>
      <c r="AN399" s="11" t="e">
        <f t="shared" si="84"/>
        <v>#REF!</v>
      </c>
      <c r="AO399" s="1" t="str">
        <f>Table110[[#This Row],[Manufacturer''s Category]]</f>
        <v>Community</v>
      </c>
      <c r="AP399" s="12"/>
      <c r="AQ399" s="1" t="e">
        <f t="shared" si="81"/>
        <v>#REF!</v>
      </c>
      <c r="AR399" s="14"/>
    </row>
    <row r="400" spans="1:44" ht="42" customHeight="1" x14ac:dyDescent="0.3">
      <c r="A400" s="1" t="e">
        <f t="shared" si="82"/>
        <v>#REF!</v>
      </c>
      <c r="B400" s="5" t="e">
        <f t="shared" si="83"/>
        <v>#REF!</v>
      </c>
      <c r="C400" s="21" t="s">
        <v>4508</v>
      </c>
      <c r="D400" s="12" t="s">
        <v>1712</v>
      </c>
      <c r="E400" s="12" t="s">
        <v>53</v>
      </c>
      <c r="F400" s="38">
        <v>104</v>
      </c>
      <c r="G400" s="12" t="s">
        <v>1711</v>
      </c>
      <c r="H400" s="12"/>
      <c r="I400" s="12"/>
      <c r="J400" s="12"/>
      <c r="K400" s="12"/>
      <c r="L400" s="12"/>
      <c r="M400" s="1" t="s">
        <v>73</v>
      </c>
      <c r="N400" s="1" t="s">
        <v>1</v>
      </c>
      <c r="O400" s="25">
        <v>1.360776</v>
      </c>
      <c r="P400" s="1" t="e">
        <f t="shared" si="74"/>
        <v>#REF!</v>
      </c>
      <c r="Q400" s="12"/>
      <c r="R400" s="7" t="str">
        <f>Table110[[#This Row],[Short Description]]</f>
        <v>VB-TILTW</v>
      </c>
      <c r="S400" s="12" t="s">
        <v>1713</v>
      </c>
      <c r="T400" s="12" t="s">
        <v>515</v>
      </c>
      <c r="U400" s="12" t="s">
        <v>3</v>
      </c>
      <c r="V400" s="1" t="e">
        <f t="shared" si="75"/>
        <v>#REF!</v>
      </c>
      <c r="W400" s="1" t="e">
        <f t="shared" si="76"/>
        <v>#REF!</v>
      </c>
      <c r="X400" s="12" t="s">
        <v>524</v>
      </c>
      <c r="Y400" s="12"/>
      <c r="Z400" s="12"/>
      <c r="AA400" s="12"/>
      <c r="AB400" s="12"/>
      <c r="AC400" s="6"/>
      <c r="AD400" s="12"/>
      <c r="AE400" s="12"/>
      <c r="AF400" s="12"/>
      <c r="AG400" s="12"/>
      <c r="AH400" s="1" t="e">
        <f t="shared" si="77"/>
        <v>#REF!</v>
      </c>
      <c r="AI400" s="1" t="e">
        <f t="shared" si="78"/>
        <v>#REF!</v>
      </c>
      <c r="AJ400" s="1" t="e">
        <f t="shared" si="79"/>
        <v>#REF!</v>
      </c>
      <c r="AK400" s="1" t="e">
        <f t="shared" si="80"/>
        <v>#REF!</v>
      </c>
      <c r="AL400" s="1" t="s">
        <v>54</v>
      </c>
      <c r="AM400" s="1" t="s">
        <v>151</v>
      </c>
      <c r="AN400" s="11" t="e">
        <f t="shared" si="84"/>
        <v>#REF!</v>
      </c>
      <c r="AO400" s="1" t="str">
        <f>Table110[[#This Row],[Manufacturer''s Category]]</f>
        <v>Community</v>
      </c>
      <c r="AP400" s="12"/>
      <c r="AQ400" s="1" t="e">
        <f t="shared" si="81"/>
        <v>#REF!</v>
      </c>
      <c r="AR400" s="14"/>
    </row>
    <row r="401" spans="1:44" ht="42" customHeight="1" x14ac:dyDescent="0.3">
      <c r="A401" s="1" t="e">
        <f t="shared" si="82"/>
        <v>#REF!</v>
      </c>
      <c r="B401" s="5" t="e">
        <f t="shared" si="83"/>
        <v>#REF!</v>
      </c>
      <c r="C401" s="15" t="s">
        <v>4509</v>
      </c>
      <c r="D401" s="7" t="s">
        <v>1715</v>
      </c>
      <c r="E401" s="7" t="s">
        <v>53</v>
      </c>
      <c r="F401" s="27">
        <v>182</v>
      </c>
      <c r="G401" s="7" t="s">
        <v>1714</v>
      </c>
      <c r="H401" s="7"/>
      <c r="I401" s="7"/>
      <c r="J401" s="7"/>
      <c r="K401" s="7"/>
      <c r="L401" s="7"/>
      <c r="M401" s="1" t="s">
        <v>73</v>
      </c>
      <c r="N401" s="1" t="s">
        <v>1</v>
      </c>
      <c r="O401" s="24">
        <v>3.175144</v>
      </c>
      <c r="P401" s="1" t="e">
        <f t="shared" si="74"/>
        <v>#REF!</v>
      </c>
      <c r="Q401" s="7"/>
      <c r="R401" s="7" t="str">
        <f>Table110[[#This Row],[Short Description]]</f>
        <v>VB-VST</v>
      </c>
      <c r="S401" s="7" t="s">
        <v>1716</v>
      </c>
      <c r="T401" s="7" t="s">
        <v>515</v>
      </c>
      <c r="U401" s="7" t="s">
        <v>3</v>
      </c>
      <c r="V401" s="1" t="e">
        <f t="shared" si="75"/>
        <v>#REF!</v>
      </c>
      <c r="W401" s="1" t="e">
        <f t="shared" si="76"/>
        <v>#REF!</v>
      </c>
      <c r="X401" s="7" t="s">
        <v>524</v>
      </c>
      <c r="Y401" s="7"/>
      <c r="Z401" s="7"/>
      <c r="AA401" s="7"/>
      <c r="AC401" s="6"/>
      <c r="AD401" s="7"/>
      <c r="AE401" s="7"/>
      <c r="AF401" s="7"/>
      <c r="AG401" s="7"/>
      <c r="AH401" s="1" t="e">
        <f t="shared" si="77"/>
        <v>#REF!</v>
      </c>
      <c r="AI401" s="1" t="e">
        <f t="shared" si="78"/>
        <v>#REF!</v>
      </c>
      <c r="AJ401" s="1" t="e">
        <f t="shared" si="79"/>
        <v>#REF!</v>
      </c>
      <c r="AK401" s="1" t="e">
        <f t="shared" si="80"/>
        <v>#REF!</v>
      </c>
      <c r="AL401" s="1" t="s">
        <v>54</v>
      </c>
      <c r="AM401" s="1" t="s">
        <v>151</v>
      </c>
      <c r="AN401" s="11" t="e">
        <f t="shared" si="84"/>
        <v>#REF!</v>
      </c>
      <c r="AO401" s="1" t="str">
        <f>Table110[[#This Row],[Manufacturer''s Category]]</f>
        <v>Community</v>
      </c>
      <c r="AP401" s="7"/>
      <c r="AQ401" s="1" t="e">
        <f t="shared" si="81"/>
        <v>#REF!</v>
      </c>
      <c r="AR401" s="10"/>
    </row>
    <row r="402" spans="1:44" ht="42" customHeight="1" x14ac:dyDescent="0.3">
      <c r="A402" s="1" t="e">
        <f t="shared" si="82"/>
        <v>#REF!</v>
      </c>
      <c r="B402" s="5" t="e">
        <f t="shared" si="83"/>
        <v>#REF!</v>
      </c>
      <c r="C402" s="33" t="s">
        <v>4510</v>
      </c>
      <c r="D402" s="12" t="s">
        <v>1718</v>
      </c>
      <c r="E402" s="12" t="s">
        <v>53</v>
      </c>
      <c r="F402" s="38">
        <v>182</v>
      </c>
      <c r="G402" s="12" t="s">
        <v>1717</v>
      </c>
      <c r="H402" s="12"/>
      <c r="I402" s="12"/>
      <c r="J402" s="12"/>
      <c r="K402" s="12"/>
      <c r="L402" s="12"/>
      <c r="M402" s="1" t="s">
        <v>73</v>
      </c>
      <c r="N402" s="1" t="s">
        <v>1</v>
      </c>
      <c r="O402" s="25">
        <v>3.175144</v>
      </c>
      <c r="P402" s="1" t="e">
        <f t="shared" si="74"/>
        <v>#REF!</v>
      </c>
      <c r="Q402" s="12"/>
      <c r="R402" s="7" t="str">
        <f>Table110[[#This Row],[Short Description]]</f>
        <v>VB-VSTW</v>
      </c>
      <c r="S402" s="12" t="s">
        <v>1719</v>
      </c>
      <c r="T402" s="12" t="s">
        <v>515</v>
      </c>
      <c r="U402" s="12" t="s">
        <v>3</v>
      </c>
      <c r="V402" s="1" t="e">
        <f t="shared" si="75"/>
        <v>#REF!</v>
      </c>
      <c r="W402" s="1" t="e">
        <f t="shared" si="76"/>
        <v>#REF!</v>
      </c>
      <c r="X402" s="12" t="s">
        <v>524</v>
      </c>
      <c r="Y402" s="12"/>
      <c r="Z402" s="12"/>
      <c r="AA402" s="12"/>
      <c r="AC402" s="6"/>
      <c r="AD402" s="12"/>
      <c r="AE402" s="12"/>
      <c r="AF402" s="12"/>
      <c r="AG402" s="12"/>
      <c r="AH402" s="1" t="e">
        <f t="shared" si="77"/>
        <v>#REF!</v>
      </c>
      <c r="AI402" s="1" t="e">
        <f t="shared" si="78"/>
        <v>#REF!</v>
      </c>
      <c r="AJ402" s="1" t="e">
        <f t="shared" si="79"/>
        <v>#REF!</v>
      </c>
      <c r="AK402" s="1" t="e">
        <f t="shared" si="80"/>
        <v>#REF!</v>
      </c>
      <c r="AL402" s="1" t="s">
        <v>54</v>
      </c>
      <c r="AM402" s="1" t="s">
        <v>151</v>
      </c>
      <c r="AN402" s="11" t="e">
        <f t="shared" si="84"/>
        <v>#REF!</v>
      </c>
      <c r="AO402" s="1" t="str">
        <f>Table110[[#This Row],[Manufacturer''s Category]]</f>
        <v>Community</v>
      </c>
      <c r="AP402" s="12"/>
      <c r="AQ402" s="1" t="e">
        <f t="shared" si="81"/>
        <v>#REF!</v>
      </c>
      <c r="AR402" s="14"/>
    </row>
    <row r="403" spans="1:44" ht="42" customHeight="1" x14ac:dyDescent="0.3">
      <c r="A403" s="1" t="e">
        <f t="shared" si="82"/>
        <v>#REF!</v>
      </c>
      <c r="B403" s="5" t="e">
        <f t="shared" si="83"/>
        <v>#REF!</v>
      </c>
      <c r="C403" s="33" t="s">
        <v>4511</v>
      </c>
      <c r="D403" s="1" t="s">
        <v>1721</v>
      </c>
      <c r="E403" s="12" t="s">
        <v>53</v>
      </c>
      <c r="F403" s="31">
        <v>496</v>
      </c>
      <c r="G403" s="1" t="s">
        <v>1720</v>
      </c>
      <c r="M403" s="1" t="s">
        <v>73</v>
      </c>
      <c r="N403" s="1" t="s">
        <v>1</v>
      </c>
      <c r="O403" s="23">
        <v>9.979023999999999</v>
      </c>
      <c r="P403" s="1" t="e">
        <f t="shared" si="74"/>
        <v>#REF!</v>
      </c>
      <c r="R403" s="7" t="str">
        <f>Table110[[#This Row],[Short Description]]</f>
        <v>VB-VY12</v>
      </c>
      <c r="S403" s="12" t="s">
        <v>1722</v>
      </c>
      <c r="T403" s="1" t="s">
        <v>515</v>
      </c>
      <c r="U403" s="1" t="s">
        <v>3</v>
      </c>
      <c r="V403" s="1" t="e">
        <f t="shared" si="75"/>
        <v>#REF!</v>
      </c>
      <c r="W403" s="1" t="e">
        <f t="shared" si="76"/>
        <v>#REF!</v>
      </c>
      <c r="X403" s="1" t="s">
        <v>524</v>
      </c>
      <c r="AC403" s="6"/>
      <c r="AH403" s="1" t="e">
        <f t="shared" si="77"/>
        <v>#REF!</v>
      </c>
      <c r="AI403" s="1" t="e">
        <f t="shared" si="78"/>
        <v>#REF!</v>
      </c>
      <c r="AJ403" s="1" t="e">
        <f t="shared" si="79"/>
        <v>#REF!</v>
      </c>
      <c r="AK403" s="1" t="e">
        <f t="shared" si="80"/>
        <v>#REF!</v>
      </c>
      <c r="AL403" s="1" t="s">
        <v>54</v>
      </c>
      <c r="AM403" s="1" t="s">
        <v>151</v>
      </c>
      <c r="AN403" s="11" t="e">
        <f t="shared" si="84"/>
        <v>#REF!</v>
      </c>
      <c r="AO403" s="1" t="str">
        <f>Table110[[#This Row],[Manufacturer''s Category]]</f>
        <v>Community</v>
      </c>
      <c r="AQ403" s="1" t="e">
        <f t="shared" si="81"/>
        <v>#REF!</v>
      </c>
    </row>
    <row r="404" spans="1:44" ht="42" customHeight="1" x14ac:dyDescent="0.3">
      <c r="A404" s="1" t="e">
        <f t="shared" si="82"/>
        <v>#REF!</v>
      </c>
      <c r="B404" s="5" t="e">
        <f t="shared" si="83"/>
        <v>#REF!</v>
      </c>
      <c r="C404" s="33" t="s">
        <v>4512</v>
      </c>
      <c r="D404" s="1" t="s">
        <v>1724</v>
      </c>
      <c r="E404" s="12" t="s">
        <v>53</v>
      </c>
      <c r="F404" s="31">
        <v>496</v>
      </c>
      <c r="G404" s="1" t="s">
        <v>1723</v>
      </c>
      <c r="M404" s="1" t="s">
        <v>73</v>
      </c>
      <c r="N404" s="1" t="s">
        <v>1</v>
      </c>
      <c r="O404" s="23">
        <v>9.979023999999999</v>
      </c>
      <c r="P404" s="1" t="e">
        <f t="shared" si="74"/>
        <v>#REF!</v>
      </c>
      <c r="R404" s="7" t="str">
        <f>Table110[[#This Row],[Short Description]]</f>
        <v>VB-VY12W</v>
      </c>
      <c r="S404" s="12" t="s">
        <v>1725</v>
      </c>
      <c r="T404" s="1" t="s">
        <v>515</v>
      </c>
      <c r="U404" s="1" t="s">
        <v>3</v>
      </c>
      <c r="V404" s="1" t="e">
        <f t="shared" si="75"/>
        <v>#REF!</v>
      </c>
      <c r="W404" s="1" t="e">
        <f t="shared" si="76"/>
        <v>#REF!</v>
      </c>
      <c r="X404" s="1" t="s">
        <v>524</v>
      </c>
      <c r="AC404" s="6"/>
      <c r="AH404" s="1" t="e">
        <f t="shared" si="77"/>
        <v>#REF!</v>
      </c>
      <c r="AI404" s="1" t="e">
        <f t="shared" si="78"/>
        <v>#REF!</v>
      </c>
      <c r="AJ404" s="1" t="e">
        <f t="shared" si="79"/>
        <v>#REF!</v>
      </c>
      <c r="AK404" s="1" t="e">
        <f t="shared" si="80"/>
        <v>#REF!</v>
      </c>
      <c r="AL404" s="1" t="s">
        <v>54</v>
      </c>
      <c r="AM404" s="1" t="s">
        <v>151</v>
      </c>
      <c r="AN404" s="11" t="e">
        <f t="shared" si="84"/>
        <v>#REF!</v>
      </c>
      <c r="AO404" s="1" t="str">
        <f>Table110[[#This Row],[Manufacturer''s Category]]</f>
        <v>Community</v>
      </c>
      <c r="AQ404" s="1" t="e">
        <f t="shared" si="81"/>
        <v>#REF!</v>
      </c>
    </row>
    <row r="405" spans="1:44" ht="42" customHeight="1" x14ac:dyDescent="0.3">
      <c r="A405" s="1" t="e">
        <f t="shared" si="82"/>
        <v>#REF!</v>
      </c>
      <c r="B405" s="5" t="e">
        <f t="shared" si="83"/>
        <v>#REF!</v>
      </c>
      <c r="C405" s="33" t="s">
        <v>4513</v>
      </c>
      <c r="D405" s="1" t="s">
        <v>1727</v>
      </c>
      <c r="E405" s="12" t="s">
        <v>53</v>
      </c>
      <c r="F405" s="31">
        <v>508</v>
      </c>
      <c r="G405" s="1" t="s">
        <v>1726</v>
      </c>
      <c r="M405" s="1" t="s">
        <v>73</v>
      </c>
      <c r="N405" s="1" t="s">
        <v>1</v>
      </c>
      <c r="O405" s="23">
        <v>10.432615999999999</v>
      </c>
      <c r="P405" s="1" t="e">
        <f t="shared" si="74"/>
        <v>#REF!</v>
      </c>
      <c r="R405" s="7" t="str">
        <f>Table110[[#This Row],[Short Description]]</f>
        <v>VB-VY15</v>
      </c>
      <c r="S405" s="12" t="s">
        <v>1728</v>
      </c>
      <c r="T405" s="1" t="s">
        <v>515</v>
      </c>
      <c r="U405" s="1" t="s">
        <v>3</v>
      </c>
      <c r="V405" s="1" t="e">
        <f t="shared" si="75"/>
        <v>#REF!</v>
      </c>
      <c r="W405" s="1" t="e">
        <f t="shared" si="76"/>
        <v>#REF!</v>
      </c>
      <c r="X405" s="1" t="s">
        <v>524</v>
      </c>
      <c r="AC405" s="6"/>
      <c r="AH405" s="1" t="e">
        <f t="shared" si="77"/>
        <v>#REF!</v>
      </c>
      <c r="AI405" s="1" t="e">
        <f t="shared" si="78"/>
        <v>#REF!</v>
      </c>
      <c r="AJ405" s="1" t="e">
        <f t="shared" si="79"/>
        <v>#REF!</v>
      </c>
      <c r="AK405" s="1" t="e">
        <f t="shared" si="80"/>
        <v>#REF!</v>
      </c>
      <c r="AL405" s="1" t="s">
        <v>54</v>
      </c>
      <c r="AM405" s="1" t="s">
        <v>151</v>
      </c>
      <c r="AN405" s="11" t="e">
        <f t="shared" si="84"/>
        <v>#REF!</v>
      </c>
      <c r="AO405" s="1" t="str">
        <f>Table110[[#This Row],[Manufacturer''s Category]]</f>
        <v>Community</v>
      </c>
      <c r="AQ405" s="1" t="e">
        <f t="shared" si="81"/>
        <v>#REF!</v>
      </c>
    </row>
    <row r="406" spans="1:44" ht="42" customHeight="1" x14ac:dyDescent="0.3">
      <c r="A406" s="1" t="e">
        <f t="shared" si="82"/>
        <v>#REF!</v>
      </c>
      <c r="B406" s="5" t="e">
        <f t="shared" si="83"/>
        <v>#REF!</v>
      </c>
      <c r="C406" s="33" t="s">
        <v>4514</v>
      </c>
      <c r="D406" s="1" t="s">
        <v>1730</v>
      </c>
      <c r="E406" s="12" t="s">
        <v>53</v>
      </c>
      <c r="F406" s="31">
        <v>508</v>
      </c>
      <c r="G406" s="1" t="s">
        <v>1729</v>
      </c>
      <c r="M406" s="1" t="s">
        <v>73</v>
      </c>
      <c r="N406" s="1" t="s">
        <v>1</v>
      </c>
      <c r="O406" s="23">
        <v>10.432615999999999</v>
      </c>
      <c r="P406" s="1" t="e">
        <f t="shared" si="74"/>
        <v>#REF!</v>
      </c>
      <c r="R406" s="7" t="str">
        <f>Table110[[#This Row],[Short Description]]</f>
        <v>VB-VY15W</v>
      </c>
      <c r="S406" s="12" t="s">
        <v>1731</v>
      </c>
      <c r="T406" s="1" t="s">
        <v>515</v>
      </c>
      <c r="U406" s="1" t="s">
        <v>3</v>
      </c>
      <c r="V406" s="1" t="e">
        <f t="shared" si="75"/>
        <v>#REF!</v>
      </c>
      <c r="W406" s="1" t="e">
        <f t="shared" si="76"/>
        <v>#REF!</v>
      </c>
      <c r="X406" s="1" t="s">
        <v>524</v>
      </c>
      <c r="AC406" s="6"/>
      <c r="AH406" s="1" t="e">
        <f t="shared" si="77"/>
        <v>#REF!</v>
      </c>
      <c r="AI406" s="1" t="e">
        <f t="shared" si="78"/>
        <v>#REF!</v>
      </c>
      <c r="AJ406" s="1" t="e">
        <f t="shared" si="79"/>
        <v>#REF!</v>
      </c>
      <c r="AK406" s="1" t="e">
        <f t="shared" si="80"/>
        <v>#REF!</v>
      </c>
      <c r="AL406" s="1" t="s">
        <v>54</v>
      </c>
      <c r="AM406" s="1" t="s">
        <v>151</v>
      </c>
      <c r="AN406" s="11" t="e">
        <f t="shared" si="84"/>
        <v>#REF!</v>
      </c>
      <c r="AO406" s="1" t="str">
        <f>Table110[[#This Row],[Manufacturer''s Category]]</f>
        <v>Community</v>
      </c>
      <c r="AQ406" s="1" t="e">
        <f t="shared" si="81"/>
        <v>#REF!</v>
      </c>
    </row>
    <row r="407" spans="1:44" ht="42" customHeight="1" x14ac:dyDescent="0.3">
      <c r="A407" s="1" t="e">
        <f t="shared" si="82"/>
        <v>#REF!</v>
      </c>
      <c r="B407" s="5" t="e">
        <f t="shared" si="83"/>
        <v>#REF!</v>
      </c>
      <c r="C407" s="33" t="s">
        <v>4515</v>
      </c>
      <c r="D407" s="1" t="s">
        <v>1733</v>
      </c>
      <c r="E407" s="12" t="s">
        <v>53</v>
      </c>
      <c r="F407" s="31">
        <v>276</v>
      </c>
      <c r="G407" s="1" t="s">
        <v>1732</v>
      </c>
      <c r="M407" s="1" t="s">
        <v>73</v>
      </c>
      <c r="N407" s="1" t="s">
        <v>1</v>
      </c>
      <c r="O407" s="23">
        <v>4.53592</v>
      </c>
      <c r="P407" s="1" t="e">
        <f t="shared" si="74"/>
        <v>#REF!</v>
      </c>
      <c r="R407" s="7" t="str">
        <f>Table110[[#This Row],[Short Description]]</f>
        <v>VB-VY26</v>
      </c>
      <c r="S407" s="12" t="s">
        <v>1734</v>
      </c>
      <c r="T407" s="1" t="s">
        <v>515</v>
      </c>
      <c r="U407" s="1" t="s">
        <v>3</v>
      </c>
      <c r="V407" s="1" t="e">
        <f t="shared" si="75"/>
        <v>#REF!</v>
      </c>
      <c r="W407" s="1" t="e">
        <f t="shared" si="76"/>
        <v>#REF!</v>
      </c>
      <c r="X407" s="1" t="s">
        <v>524</v>
      </c>
      <c r="AC407" s="6"/>
      <c r="AH407" s="1" t="e">
        <f t="shared" si="77"/>
        <v>#REF!</v>
      </c>
      <c r="AI407" s="1" t="e">
        <f t="shared" si="78"/>
        <v>#REF!</v>
      </c>
      <c r="AJ407" s="1" t="e">
        <f t="shared" si="79"/>
        <v>#REF!</v>
      </c>
      <c r="AK407" s="1" t="e">
        <f t="shared" si="80"/>
        <v>#REF!</v>
      </c>
      <c r="AL407" s="1" t="s">
        <v>54</v>
      </c>
      <c r="AM407" s="1" t="s">
        <v>151</v>
      </c>
      <c r="AN407" s="11" t="e">
        <f t="shared" si="84"/>
        <v>#REF!</v>
      </c>
      <c r="AO407" s="1" t="str">
        <f>Table110[[#This Row],[Manufacturer''s Category]]</f>
        <v>Community</v>
      </c>
      <c r="AQ407" s="1" t="e">
        <f t="shared" si="81"/>
        <v>#REF!</v>
      </c>
    </row>
    <row r="408" spans="1:44" ht="42" customHeight="1" x14ac:dyDescent="0.3">
      <c r="A408" s="1" t="e">
        <f t="shared" si="82"/>
        <v>#REF!</v>
      </c>
      <c r="B408" s="5" t="e">
        <f t="shared" si="83"/>
        <v>#REF!</v>
      </c>
      <c r="C408" s="33" t="s">
        <v>4516</v>
      </c>
      <c r="D408" s="1" t="s">
        <v>1736</v>
      </c>
      <c r="E408" s="12" t="s">
        <v>53</v>
      </c>
      <c r="F408" s="31">
        <v>276</v>
      </c>
      <c r="G408" s="1" t="s">
        <v>1735</v>
      </c>
      <c r="M408" s="1" t="s">
        <v>73</v>
      </c>
      <c r="N408" s="1" t="s">
        <v>1</v>
      </c>
      <c r="O408" s="23">
        <v>4.53592</v>
      </c>
      <c r="P408" s="1" t="e">
        <f t="shared" si="74"/>
        <v>#REF!</v>
      </c>
      <c r="R408" s="7" t="str">
        <f>Table110[[#This Row],[Short Description]]</f>
        <v>VB-VY26W</v>
      </c>
      <c r="S408" s="12" t="s">
        <v>1737</v>
      </c>
      <c r="T408" s="1" t="s">
        <v>515</v>
      </c>
      <c r="U408" s="1" t="s">
        <v>3</v>
      </c>
      <c r="V408" s="1" t="e">
        <f t="shared" si="75"/>
        <v>#REF!</v>
      </c>
      <c r="W408" s="1" t="e">
        <f t="shared" si="76"/>
        <v>#REF!</v>
      </c>
      <c r="X408" s="1" t="s">
        <v>524</v>
      </c>
      <c r="AC408" s="6"/>
      <c r="AH408" s="1" t="e">
        <f t="shared" si="77"/>
        <v>#REF!</v>
      </c>
      <c r="AI408" s="1" t="e">
        <f t="shared" si="78"/>
        <v>#REF!</v>
      </c>
      <c r="AJ408" s="1" t="e">
        <f t="shared" si="79"/>
        <v>#REF!</v>
      </c>
      <c r="AK408" s="1" t="e">
        <f t="shared" si="80"/>
        <v>#REF!</v>
      </c>
      <c r="AL408" s="1" t="s">
        <v>54</v>
      </c>
      <c r="AM408" s="1" t="s">
        <v>151</v>
      </c>
      <c r="AN408" s="11" t="e">
        <f t="shared" si="84"/>
        <v>#REF!</v>
      </c>
      <c r="AO408" s="1" t="str">
        <f>Table110[[#This Row],[Manufacturer''s Category]]</f>
        <v>Community</v>
      </c>
      <c r="AQ408" s="1" t="e">
        <f t="shared" si="81"/>
        <v>#REF!</v>
      </c>
    </row>
    <row r="409" spans="1:44" ht="42" customHeight="1" x14ac:dyDescent="0.3">
      <c r="A409" s="1" t="e">
        <f t="shared" si="82"/>
        <v>#REF!</v>
      </c>
      <c r="B409" s="5" t="e">
        <f t="shared" si="83"/>
        <v>#REF!</v>
      </c>
      <c r="C409" s="33" t="s">
        <v>4517</v>
      </c>
      <c r="D409" s="1" t="s">
        <v>1739</v>
      </c>
      <c r="E409" s="1" t="s">
        <v>53</v>
      </c>
      <c r="F409" s="31">
        <v>286</v>
      </c>
      <c r="G409" s="1" t="s">
        <v>1738</v>
      </c>
      <c r="M409" s="1" t="s">
        <v>73</v>
      </c>
      <c r="N409" s="1" t="s">
        <v>1</v>
      </c>
      <c r="O409" s="23">
        <v>4.9895119999999995</v>
      </c>
      <c r="P409" s="1" t="e">
        <f t="shared" si="74"/>
        <v>#REF!</v>
      </c>
      <c r="R409" s="7" t="str">
        <f>Table110[[#This Row],[Short Description]]</f>
        <v>VB-VY28</v>
      </c>
      <c r="S409" s="1" t="s">
        <v>1740</v>
      </c>
      <c r="T409" s="1" t="s">
        <v>515</v>
      </c>
      <c r="U409" s="1" t="s">
        <v>3</v>
      </c>
      <c r="V409" s="1" t="e">
        <f t="shared" si="75"/>
        <v>#REF!</v>
      </c>
      <c r="W409" s="1" t="e">
        <f t="shared" si="76"/>
        <v>#REF!</v>
      </c>
      <c r="X409" s="1" t="s">
        <v>524</v>
      </c>
      <c r="AC409" s="6"/>
      <c r="AH409" s="1" t="e">
        <f t="shared" si="77"/>
        <v>#REF!</v>
      </c>
      <c r="AI409" s="1" t="e">
        <f t="shared" si="78"/>
        <v>#REF!</v>
      </c>
      <c r="AJ409" s="1" t="e">
        <f t="shared" si="79"/>
        <v>#REF!</v>
      </c>
      <c r="AK409" s="1" t="e">
        <f t="shared" si="80"/>
        <v>#REF!</v>
      </c>
      <c r="AL409" s="1" t="s">
        <v>54</v>
      </c>
      <c r="AM409" s="1" t="s">
        <v>151</v>
      </c>
      <c r="AN409" s="11" t="e">
        <f t="shared" si="84"/>
        <v>#REF!</v>
      </c>
      <c r="AO409" s="1" t="str">
        <f>Table110[[#This Row],[Manufacturer''s Category]]</f>
        <v>Community</v>
      </c>
      <c r="AQ409" s="1" t="e">
        <f t="shared" si="81"/>
        <v>#REF!</v>
      </c>
    </row>
    <row r="410" spans="1:44" ht="42" customHeight="1" x14ac:dyDescent="0.3">
      <c r="A410" s="1" t="e">
        <f t="shared" si="82"/>
        <v>#REF!</v>
      </c>
      <c r="B410" s="5" t="e">
        <f t="shared" si="83"/>
        <v>#REF!</v>
      </c>
      <c r="C410" s="33" t="s">
        <v>4518</v>
      </c>
      <c r="D410" s="1" t="s">
        <v>1742</v>
      </c>
      <c r="E410" s="1" t="s">
        <v>53</v>
      </c>
      <c r="F410" s="31">
        <v>286</v>
      </c>
      <c r="G410" s="1" t="s">
        <v>1741</v>
      </c>
      <c r="M410" s="1" t="s">
        <v>73</v>
      </c>
      <c r="N410" s="1" t="s">
        <v>1</v>
      </c>
      <c r="O410" s="23">
        <v>4.9895119999999995</v>
      </c>
      <c r="P410" s="1" t="e">
        <f t="shared" si="74"/>
        <v>#REF!</v>
      </c>
      <c r="R410" s="7" t="str">
        <f>Table110[[#This Row],[Short Description]]</f>
        <v>VB-VY28W</v>
      </c>
      <c r="S410" s="1" t="s">
        <v>1743</v>
      </c>
      <c r="T410" s="1" t="s">
        <v>515</v>
      </c>
      <c r="U410" s="1" t="s">
        <v>3</v>
      </c>
      <c r="V410" s="1" t="e">
        <f t="shared" si="75"/>
        <v>#REF!</v>
      </c>
      <c r="W410" s="1" t="e">
        <f t="shared" si="76"/>
        <v>#REF!</v>
      </c>
      <c r="X410" s="1" t="s">
        <v>524</v>
      </c>
      <c r="AC410" s="6"/>
      <c r="AH410" s="1" t="e">
        <f t="shared" si="77"/>
        <v>#REF!</v>
      </c>
      <c r="AI410" s="1" t="e">
        <f t="shared" si="78"/>
        <v>#REF!</v>
      </c>
      <c r="AJ410" s="1" t="e">
        <f t="shared" si="79"/>
        <v>#REF!</v>
      </c>
      <c r="AK410" s="1" t="e">
        <f t="shared" si="80"/>
        <v>#REF!</v>
      </c>
      <c r="AL410" s="1" t="s">
        <v>54</v>
      </c>
      <c r="AM410" s="1" t="s">
        <v>151</v>
      </c>
      <c r="AN410" s="11" t="e">
        <f t="shared" si="84"/>
        <v>#REF!</v>
      </c>
      <c r="AO410" s="1" t="str">
        <f>Table110[[#This Row],[Manufacturer''s Category]]</f>
        <v>Community</v>
      </c>
      <c r="AQ410" s="1" t="e">
        <f t="shared" si="81"/>
        <v>#REF!</v>
      </c>
    </row>
    <row r="411" spans="1:44" ht="42" customHeight="1" x14ac:dyDescent="0.3">
      <c r="A411" s="1" t="e">
        <f t="shared" si="82"/>
        <v>#REF!</v>
      </c>
      <c r="B411" s="5" t="e">
        <f t="shared" si="83"/>
        <v>#REF!</v>
      </c>
      <c r="C411" s="33" t="s">
        <v>4519</v>
      </c>
      <c r="D411" s="1" t="s">
        <v>1745</v>
      </c>
      <c r="E411" s="1" t="s">
        <v>53</v>
      </c>
      <c r="F411" s="31">
        <v>528</v>
      </c>
      <c r="G411" s="1" t="s">
        <v>1744</v>
      </c>
      <c r="M411" s="1" t="s">
        <v>73</v>
      </c>
      <c r="N411" s="1" t="s">
        <v>1</v>
      </c>
      <c r="O411" s="23">
        <v>10.886208</v>
      </c>
      <c r="P411" s="1" t="e">
        <f t="shared" ref="P411:P442" si="85">WeightUOM</f>
        <v>#REF!</v>
      </c>
      <c r="R411" s="7" t="str">
        <f>Table110[[#This Row],[Short Description]]</f>
        <v>VB-VY32</v>
      </c>
      <c r="S411" s="1" t="s">
        <v>1746</v>
      </c>
      <c r="T411" s="1" t="s">
        <v>515</v>
      </c>
      <c r="U411" s="1" t="s">
        <v>3</v>
      </c>
      <c r="V411" s="1" t="e">
        <f t="shared" ref="V411:V442" si="86">NotForSale</f>
        <v>#REF!</v>
      </c>
      <c r="W411" s="1" t="e">
        <f t="shared" ref="W411:W442" si="87">ItemStatus</f>
        <v>#REF!</v>
      </c>
      <c r="X411" s="1" t="s">
        <v>524</v>
      </c>
      <c r="AC411" s="6"/>
      <c r="AH411" s="1" t="e">
        <f t="shared" ref="AH411:AH442" si="88">FOB</f>
        <v>#REF!</v>
      </c>
      <c r="AI411" s="1" t="e">
        <f t="shared" ref="AI411:AI442" si="89">Freight</f>
        <v>#REF!</v>
      </c>
      <c r="AJ411" s="1" t="e">
        <f t="shared" ref="AJ411:AJ442" si="90">DropShip</f>
        <v>#REF!</v>
      </c>
      <c r="AK411" s="1" t="e">
        <f t="shared" ref="AK411:AK442" si="91">EnergyStar</f>
        <v>#REF!</v>
      </c>
      <c r="AL411" s="1" t="s">
        <v>54</v>
      </c>
      <c r="AM411" s="1" t="s">
        <v>151</v>
      </c>
      <c r="AN411" s="11" t="e">
        <f t="shared" si="84"/>
        <v>#REF!</v>
      </c>
      <c r="AO411" s="1" t="str">
        <f>Table110[[#This Row],[Manufacturer''s Category]]</f>
        <v>Community</v>
      </c>
      <c r="AQ411" s="1" t="e">
        <f t="shared" ref="AQ411:AQ442" si="92">InfoComm_Number</f>
        <v>#REF!</v>
      </c>
    </row>
    <row r="412" spans="1:44" ht="42" customHeight="1" x14ac:dyDescent="0.3">
      <c r="A412" s="1" t="e">
        <f t="shared" si="82"/>
        <v>#REF!</v>
      </c>
      <c r="B412" s="5" t="e">
        <f t="shared" si="83"/>
        <v>#REF!</v>
      </c>
      <c r="C412" s="33" t="s">
        <v>4520</v>
      </c>
      <c r="D412" s="1" t="s">
        <v>1748</v>
      </c>
      <c r="E412" s="1" t="s">
        <v>53</v>
      </c>
      <c r="F412" s="31">
        <v>528</v>
      </c>
      <c r="G412" s="1" t="s">
        <v>1747</v>
      </c>
      <c r="M412" s="1" t="s">
        <v>73</v>
      </c>
      <c r="N412" s="1" t="s">
        <v>1</v>
      </c>
      <c r="O412" s="23">
        <v>10.886208</v>
      </c>
      <c r="P412" s="1" t="e">
        <f t="shared" si="85"/>
        <v>#REF!</v>
      </c>
      <c r="R412" s="7" t="str">
        <f>Table110[[#This Row],[Short Description]]</f>
        <v>VB-VY32W</v>
      </c>
      <c r="S412" s="1" t="s">
        <v>1749</v>
      </c>
      <c r="T412" s="1" t="s">
        <v>515</v>
      </c>
      <c r="U412" s="1" t="s">
        <v>3</v>
      </c>
      <c r="V412" s="1" t="e">
        <f t="shared" si="86"/>
        <v>#REF!</v>
      </c>
      <c r="W412" s="1" t="e">
        <f t="shared" si="87"/>
        <v>#REF!</v>
      </c>
      <c r="X412" s="1" t="s">
        <v>524</v>
      </c>
      <c r="AC412" s="6"/>
      <c r="AH412" s="1" t="e">
        <f t="shared" si="88"/>
        <v>#REF!</v>
      </c>
      <c r="AI412" s="1" t="e">
        <f t="shared" si="89"/>
        <v>#REF!</v>
      </c>
      <c r="AJ412" s="1" t="e">
        <f t="shared" si="90"/>
        <v>#REF!</v>
      </c>
      <c r="AK412" s="1" t="e">
        <f t="shared" si="91"/>
        <v>#REF!</v>
      </c>
      <c r="AL412" s="1" t="s">
        <v>54</v>
      </c>
      <c r="AM412" s="1" t="s">
        <v>151</v>
      </c>
      <c r="AN412" s="11" t="e">
        <f t="shared" si="84"/>
        <v>#REF!</v>
      </c>
      <c r="AO412" s="1" t="str">
        <f>Table110[[#This Row],[Manufacturer''s Category]]</f>
        <v>Community</v>
      </c>
      <c r="AQ412" s="1" t="e">
        <f t="shared" si="92"/>
        <v>#REF!</v>
      </c>
    </row>
    <row r="413" spans="1:44" ht="42" customHeight="1" x14ac:dyDescent="0.3">
      <c r="A413" s="1" t="e">
        <f t="shared" si="82"/>
        <v>#REF!</v>
      </c>
      <c r="B413" s="5" t="e">
        <f t="shared" si="83"/>
        <v>#REF!</v>
      </c>
      <c r="C413" s="33" t="s">
        <v>4521</v>
      </c>
      <c r="D413" s="1" t="s">
        <v>1751</v>
      </c>
      <c r="E413" s="1" t="s">
        <v>53</v>
      </c>
      <c r="F413" s="31">
        <v>540</v>
      </c>
      <c r="G413" s="1" t="s">
        <v>1750</v>
      </c>
      <c r="M413" s="1" t="s">
        <v>73</v>
      </c>
      <c r="N413" s="1" t="s">
        <v>1</v>
      </c>
      <c r="O413" s="23">
        <v>11.793392000000001</v>
      </c>
      <c r="P413" s="1" t="e">
        <f t="shared" si="85"/>
        <v>#REF!</v>
      </c>
      <c r="R413" s="7" t="str">
        <f>Table110[[#This Row],[Short Description]]</f>
        <v>VB-VY35</v>
      </c>
      <c r="S413" s="1" t="s">
        <v>1752</v>
      </c>
      <c r="T413" s="1" t="s">
        <v>515</v>
      </c>
      <c r="U413" s="1" t="s">
        <v>3</v>
      </c>
      <c r="V413" s="1" t="e">
        <f t="shared" si="86"/>
        <v>#REF!</v>
      </c>
      <c r="W413" s="1" t="e">
        <f t="shared" si="87"/>
        <v>#REF!</v>
      </c>
      <c r="X413" s="1" t="s">
        <v>524</v>
      </c>
      <c r="AC413" s="6"/>
      <c r="AH413" s="1" t="e">
        <f t="shared" si="88"/>
        <v>#REF!</v>
      </c>
      <c r="AI413" s="1" t="e">
        <f t="shared" si="89"/>
        <v>#REF!</v>
      </c>
      <c r="AJ413" s="1" t="e">
        <f t="shared" si="90"/>
        <v>#REF!</v>
      </c>
      <c r="AK413" s="1" t="e">
        <f t="shared" si="91"/>
        <v>#REF!</v>
      </c>
      <c r="AL413" s="1" t="s">
        <v>54</v>
      </c>
      <c r="AM413" s="1" t="s">
        <v>151</v>
      </c>
      <c r="AN413" s="11" t="e">
        <f t="shared" si="84"/>
        <v>#REF!</v>
      </c>
      <c r="AO413" s="1" t="str">
        <f>Table110[[#This Row],[Manufacturer''s Category]]</f>
        <v>Community</v>
      </c>
      <c r="AQ413" s="1" t="e">
        <f t="shared" si="92"/>
        <v>#REF!</v>
      </c>
    </row>
    <row r="414" spans="1:44" ht="42" customHeight="1" x14ac:dyDescent="0.3">
      <c r="A414" s="1" t="e">
        <f t="shared" si="82"/>
        <v>#REF!</v>
      </c>
      <c r="B414" s="5" t="e">
        <f t="shared" si="83"/>
        <v>#REF!</v>
      </c>
      <c r="C414" s="33" t="s">
        <v>4522</v>
      </c>
      <c r="D414" s="1" t="s">
        <v>1754</v>
      </c>
      <c r="E414" s="1" t="s">
        <v>53</v>
      </c>
      <c r="F414" s="31">
        <v>540</v>
      </c>
      <c r="G414" s="1" t="s">
        <v>1753</v>
      </c>
      <c r="M414" s="1" t="s">
        <v>73</v>
      </c>
      <c r="N414" s="1" t="s">
        <v>1</v>
      </c>
      <c r="O414" s="23">
        <v>11.793392000000001</v>
      </c>
      <c r="P414" s="1" t="e">
        <f t="shared" si="85"/>
        <v>#REF!</v>
      </c>
      <c r="R414" s="7" t="str">
        <f>Table110[[#This Row],[Short Description]]</f>
        <v>VB-VY35W</v>
      </c>
      <c r="S414" s="1" t="s">
        <v>1755</v>
      </c>
      <c r="T414" s="1" t="s">
        <v>515</v>
      </c>
      <c r="U414" s="1" t="s">
        <v>3</v>
      </c>
      <c r="V414" s="1" t="e">
        <f t="shared" si="86"/>
        <v>#REF!</v>
      </c>
      <c r="W414" s="1" t="e">
        <f t="shared" si="87"/>
        <v>#REF!</v>
      </c>
      <c r="X414" s="1" t="s">
        <v>524</v>
      </c>
      <c r="AC414" s="6"/>
      <c r="AH414" s="1" t="e">
        <f t="shared" si="88"/>
        <v>#REF!</v>
      </c>
      <c r="AI414" s="1" t="e">
        <f t="shared" si="89"/>
        <v>#REF!</v>
      </c>
      <c r="AJ414" s="1" t="e">
        <f t="shared" si="90"/>
        <v>#REF!</v>
      </c>
      <c r="AK414" s="1" t="e">
        <f t="shared" si="91"/>
        <v>#REF!</v>
      </c>
      <c r="AL414" s="1" t="s">
        <v>54</v>
      </c>
      <c r="AM414" s="1" t="s">
        <v>151</v>
      </c>
      <c r="AN414" s="11" t="e">
        <f t="shared" si="84"/>
        <v>#REF!</v>
      </c>
      <c r="AO414" s="1" t="str">
        <f>Table110[[#This Row],[Manufacturer''s Category]]</f>
        <v>Community</v>
      </c>
      <c r="AQ414" s="1" t="e">
        <f t="shared" si="92"/>
        <v>#REF!</v>
      </c>
    </row>
    <row r="415" spans="1:44" ht="42" customHeight="1" x14ac:dyDescent="0.3">
      <c r="A415" s="1" t="e">
        <f t="shared" si="82"/>
        <v>#REF!</v>
      </c>
      <c r="B415" s="5" t="e">
        <f t="shared" si="83"/>
        <v>#REF!</v>
      </c>
      <c r="C415" s="33" t="s">
        <v>4523</v>
      </c>
      <c r="D415" s="1" t="s">
        <v>1757</v>
      </c>
      <c r="E415" s="1" t="s">
        <v>53</v>
      </c>
      <c r="F415" s="31">
        <v>244</v>
      </c>
      <c r="G415" s="1" t="s">
        <v>1756</v>
      </c>
      <c r="M415" s="1" t="s">
        <v>73</v>
      </c>
      <c r="N415" s="1" t="s">
        <v>1</v>
      </c>
      <c r="O415" s="23">
        <v>3.8555320000000002</v>
      </c>
      <c r="P415" s="1" t="e">
        <f t="shared" si="85"/>
        <v>#REF!</v>
      </c>
      <c r="R415" s="7" t="str">
        <f>Table110[[#This Row],[Short Description]]</f>
        <v>VB-VY6</v>
      </c>
      <c r="S415" s="1" t="s">
        <v>1758</v>
      </c>
      <c r="T415" s="1" t="s">
        <v>515</v>
      </c>
      <c r="U415" s="1" t="s">
        <v>3</v>
      </c>
      <c r="V415" s="1" t="e">
        <f t="shared" si="86"/>
        <v>#REF!</v>
      </c>
      <c r="W415" s="1" t="e">
        <f t="shared" si="87"/>
        <v>#REF!</v>
      </c>
      <c r="X415" s="1" t="s">
        <v>524</v>
      </c>
      <c r="AC415" s="6"/>
      <c r="AH415" s="1" t="e">
        <f t="shared" si="88"/>
        <v>#REF!</v>
      </c>
      <c r="AI415" s="1" t="e">
        <f t="shared" si="89"/>
        <v>#REF!</v>
      </c>
      <c r="AJ415" s="1" t="e">
        <f t="shared" si="90"/>
        <v>#REF!</v>
      </c>
      <c r="AK415" s="1" t="e">
        <f t="shared" si="91"/>
        <v>#REF!</v>
      </c>
      <c r="AL415" s="1" t="s">
        <v>54</v>
      </c>
      <c r="AM415" s="1" t="s">
        <v>151</v>
      </c>
      <c r="AN415" s="11" t="e">
        <f t="shared" si="84"/>
        <v>#REF!</v>
      </c>
      <c r="AO415" s="1" t="str">
        <f>Table110[[#This Row],[Manufacturer''s Category]]</f>
        <v>Community</v>
      </c>
      <c r="AQ415" s="1" t="e">
        <f t="shared" si="92"/>
        <v>#REF!</v>
      </c>
    </row>
    <row r="416" spans="1:44" ht="42" customHeight="1" x14ac:dyDescent="0.3">
      <c r="A416" s="1" t="e">
        <f t="shared" si="82"/>
        <v>#REF!</v>
      </c>
      <c r="B416" s="5" t="e">
        <f t="shared" si="83"/>
        <v>#REF!</v>
      </c>
      <c r="C416" s="33" t="s">
        <v>4524</v>
      </c>
      <c r="D416" s="1" t="s">
        <v>1760</v>
      </c>
      <c r="E416" s="1" t="s">
        <v>53</v>
      </c>
      <c r="F416" s="31">
        <v>244</v>
      </c>
      <c r="G416" s="1" t="s">
        <v>1759</v>
      </c>
      <c r="M416" s="1" t="s">
        <v>73</v>
      </c>
      <c r="N416" s="1" t="s">
        <v>1</v>
      </c>
      <c r="O416" s="23">
        <v>3.8555320000000002</v>
      </c>
      <c r="P416" s="1" t="e">
        <f t="shared" si="85"/>
        <v>#REF!</v>
      </c>
      <c r="R416" s="7" t="str">
        <f>Table110[[#This Row],[Short Description]]</f>
        <v>VB-VY6W</v>
      </c>
      <c r="S416" s="1" t="s">
        <v>1761</v>
      </c>
      <c r="T416" s="1" t="s">
        <v>515</v>
      </c>
      <c r="U416" s="1" t="s">
        <v>3</v>
      </c>
      <c r="V416" s="1" t="e">
        <f t="shared" si="86"/>
        <v>#REF!</v>
      </c>
      <c r="W416" s="1" t="e">
        <f t="shared" si="87"/>
        <v>#REF!</v>
      </c>
      <c r="X416" s="1" t="s">
        <v>524</v>
      </c>
      <c r="AC416" s="6"/>
      <c r="AH416" s="1" t="e">
        <f t="shared" si="88"/>
        <v>#REF!</v>
      </c>
      <c r="AI416" s="1" t="e">
        <f t="shared" si="89"/>
        <v>#REF!</v>
      </c>
      <c r="AJ416" s="1" t="e">
        <f t="shared" si="90"/>
        <v>#REF!</v>
      </c>
      <c r="AK416" s="1" t="e">
        <f t="shared" si="91"/>
        <v>#REF!</v>
      </c>
      <c r="AL416" s="1" t="s">
        <v>54</v>
      </c>
      <c r="AM416" s="1" t="s">
        <v>151</v>
      </c>
      <c r="AN416" s="11" t="e">
        <f t="shared" si="84"/>
        <v>#REF!</v>
      </c>
      <c r="AO416" s="1" t="str">
        <f>Table110[[#This Row],[Manufacturer''s Category]]</f>
        <v>Community</v>
      </c>
      <c r="AQ416" s="1" t="e">
        <f t="shared" si="92"/>
        <v>#REF!</v>
      </c>
    </row>
    <row r="417" spans="1:43" ht="42" customHeight="1" x14ac:dyDescent="0.3">
      <c r="A417" s="1" t="e">
        <f t="shared" si="82"/>
        <v>#REF!</v>
      </c>
      <c r="B417" s="5" t="e">
        <f t="shared" si="83"/>
        <v>#REF!</v>
      </c>
      <c r="C417" s="33" t="s">
        <v>4525</v>
      </c>
      <c r="D417" s="1" t="s">
        <v>1763</v>
      </c>
      <c r="E417" s="1" t="s">
        <v>53</v>
      </c>
      <c r="F417" s="31">
        <v>260</v>
      </c>
      <c r="G417" s="1" t="s">
        <v>1762</v>
      </c>
      <c r="M417" s="1" t="s">
        <v>73</v>
      </c>
      <c r="N417" s="1" t="s">
        <v>1</v>
      </c>
      <c r="O417" s="23">
        <v>4.0823280000000004</v>
      </c>
      <c r="P417" s="1" t="e">
        <f t="shared" si="85"/>
        <v>#REF!</v>
      </c>
      <c r="R417" s="7" t="str">
        <f>Table110[[#This Row],[Short Description]]</f>
        <v>VB-VY8</v>
      </c>
      <c r="S417" s="1" t="s">
        <v>1764</v>
      </c>
      <c r="T417" s="1" t="s">
        <v>515</v>
      </c>
      <c r="U417" s="1" t="s">
        <v>3</v>
      </c>
      <c r="V417" s="1" t="e">
        <f t="shared" si="86"/>
        <v>#REF!</v>
      </c>
      <c r="W417" s="1" t="e">
        <f t="shared" si="87"/>
        <v>#REF!</v>
      </c>
      <c r="X417" s="1" t="s">
        <v>524</v>
      </c>
      <c r="AC417" s="6"/>
      <c r="AH417" s="1" t="e">
        <f t="shared" si="88"/>
        <v>#REF!</v>
      </c>
      <c r="AI417" s="1" t="e">
        <f t="shared" si="89"/>
        <v>#REF!</v>
      </c>
      <c r="AJ417" s="1" t="e">
        <f t="shared" si="90"/>
        <v>#REF!</v>
      </c>
      <c r="AK417" s="1" t="e">
        <f t="shared" si="91"/>
        <v>#REF!</v>
      </c>
      <c r="AL417" s="1" t="s">
        <v>54</v>
      </c>
      <c r="AM417" s="1" t="s">
        <v>151</v>
      </c>
      <c r="AN417" s="11" t="e">
        <f t="shared" si="84"/>
        <v>#REF!</v>
      </c>
      <c r="AO417" s="1" t="str">
        <f>Table110[[#This Row],[Manufacturer''s Category]]</f>
        <v>Community</v>
      </c>
      <c r="AQ417" s="1" t="e">
        <f t="shared" si="92"/>
        <v>#REF!</v>
      </c>
    </row>
    <row r="418" spans="1:43" ht="42" customHeight="1" x14ac:dyDescent="0.3">
      <c r="A418" s="1" t="e">
        <f t="shared" si="82"/>
        <v>#REF!</v>
      </c>
      <c r="B418" s="5" t="e">
        <f t="shared" si="83"/>
        <v>#REF!</v>
      </c>
      <c r="C418" s="33" t="s">
        <v>4526</v>
      </c>
      <c r="D418" s="1" t="s">
        <v>1766</v>
      </c>
      <c r="E418" s="1" t="s">
        <v>53</v>
      </c>
      <c r="F418" s="31">
        <v>260</v>
      </c>
      <c r="G418" s="1" t="s">
        <v>1765</v>
      </c>
      <c r="M418" s="1" t="s">
        <v>73</v>
      </c>
      <c r="N418" s="1" t="s">
        <v>1</v>
      </c>
      <c r="O418" s="23">
        <v>4.0823280000000004</v>
      </c>
      <c r="P418" s="1" t="e">
        <f t="shared" si="85"/>
        <v>#REF!</v>
      </c>
      <c r="R418" s="7" t="str">
        <f>Table110[[#This Row],[Short Description]]</f>
        <v>VB-VY8W</v>
      </c>
      <c r="S418" s="1" t="s">
        <v>1767</v>
      </c>
      <c r="T418" s="1" t="s">
        <v>515</v>
      </c>
      <c r="U418" s="1" t="s">
        <v>3</v>
      </c>
      <c r="V418" s="1" t="e">
        <f t="shared" si="86"/>
        <v>#REF!</v>
      </c>
      <c r="W418" s="1" t="e">
        <f t="shared" si="87"/>
        <v>#REF!</v>
      </c>
      <c r="X418" s="1" t="s">
        <v>524</v>
      </c>
      <c r="AC418" s="6"/>
      <c r="AH418" s="1" t="e">
        <f t="shared" si="88"/>
        <v>#REF!</v>
      </c>
      <c r="AI418" s="1" t="e">
        <f t="shared" si="89"/>
        <v>#REF!</v>
      </c>
      <c r="AJ418" s="1" t="e">
        <f t="shared" si="90"/>
        <v>#REF!</v>
      </c>
      <c r="AK418" s="1" t="e">
        <f t="shared" si="91"/>
        <v>#REF!</v>
      </c>
      <c r="AL418" s="1" t="s">
        <v>54</v>
      </c>
      <c r="AM418" s="1" t="s">
        <v>151</v>
      </c>
      <c r="AN418" s="11" t="e">
        <f t="shared" si="84"/>
        <v>#REF!</v>
      </c>
      <c r="AO418" s="1" t="str">
        <f>Table110[[#This Row],[Manufacturer''s Category]]</f>
        <v>Community</v>
      </c>
      <c r="AQ418" s="1" t="e">
        <f t="shared" si="92"/>
        <v>#REF!</v>
      </c>
    </row>
    <row r="419" spans="1:43" ht="42" customHeight="1" x14ac:dyDescent="0.3">
      <c r="A419" s="1" t="e">
        <f t="shared" si="82"/>
        <v>#REF!</v>
      </c>
      <c r="B419" s="5" t="e">
        <f t="shared" si="83"/>
        <v>#REF!</v>
      </c>
      <c r="C419" s="33" t="s">
        <v>4527</v>
      </c>
      <c r="D419" s="1" t="s">
        <v>1769</v>
      </c>
      <c r="E419" s="1" t="s">
        <v>53</v>
      </c>
      <c r="F419" s="31">
        <v>226</v>
      </c>
      <c r="G419" s="1" t="s">
        <v>1768</v>
      </c>
      <c r="M419" s="1" t="s">
        <v>73</v>
      </c>
      <c r="N419" s="1" t="s">
        <v>1</v>
      </c>
      <c r="O419" s="23">
        <v>4.9895119999999995</v>
      </c>
      <c r="P419" s="1" t="e">
        <f t="shared" si="85"/>
        <v>#REF!</v>
      </c>
      <c r="R419" s="7" t="str">
        <f>Table110[[#This Row],[Short Description]]</f>
        <v>VB-Y12</v>
      </c>
      <c r="S419" s="1" t="s">
        <v>1770</v>
      </c>
      <c r="T419" s="1" t="s">
        <v>515</v>
      </c>
      <c r="U419" s="1" t="s">
        <v>3</v>
      </c>
      <c r="V419" s="1" t="e">
        <f t="shared" si="86"/>
        <v>#REF!</v>
      </c>
      <c r="W419" s="1" t="e">
        <f t="shared" si="87"/>
        <v>#REF!</v>
      </c>
      <c r="X419" s="1" t="s">
        <v>524</v>
      </c>
      <c r="AC419" s="6"/>
      <c r="AH419" s="1" t="e">
        <f t="shared" si="88"/>
        <v>#REF!</v>
      </c>
      <c r="AI419" s="1" t="e">
        <f t="shared" si="89"/>
        <v>#REF!</v>
      </c>
      <c r="AJ419" s="1" t="e">
        <f t="shared" si="90"/>
        <v>#REF!</v>
      </c>
      <c r="AK419" s="1" t="e">
        <f t="shared" si="91"/>
        <v>#REF!</v>
      </c>
      <c r="AL419" s="1" t="s">
        <v>54</v>
      </c>
      <c r="AM419" s="1" t="s">
        <v>151</v>
      </c>
      <c r="AN419" s="11" t="e">
        <f t="shared" si="84"/>
        <v>#REF!</v>
      </c>
      <c r="AO419" s="1" t="str">
        <f>Table110[[#This Row],[Manufacturer''s Category]]</f>
        <v>Community</v>
      </c>
      <c r="AQ419" s="1" t="e">
        <f t="shared" si="92"/>
        <v>#REF!</v>
      </c>
    </row>
    <row r="420" spans="1:43" ht="42" customHeight="1" x14ac:dyDescent="0.3">
      <c r="A420" s="1" t="e">
        <f t="shared" si="82"/>
        <v>#REF!</v>
      </c>
      <c r="B420" s="5" t="e">
        <f t="shared" si="83"/>
        <v>#REF!</v>
      </c>
      <c r="C420" s="33" t="s">
        <v>4528</v>
      </c>
      <c r="D420" s="1" t="s">
        <v>1772</v>
      </c>
      <c r="E420" s="1" t="s">
        <v>53</v>
      </c>
      <c r="F420" s="31">
        <v>226</v>
      </c>
      <c r="G420" s="1" t="s">
        <v>1771</v>
      </c>
      <c r="M420" s="1" t="s">
        <v>73</v>
      </c>
      <c r="N420" s="1" t="s">
        <v>1</v>
      </c>
      <c r="O420" s="23">
        <v>4.9895119999999995</v>
      </c>
      <c r="P420" s="1" t="e">
        <f t="shared" si="85"/>
        <v>#REF!</v>
      </c>
      <c r="R420" s="7" t="str">
        <f>Table110[[#This Row],[Short Description]]</f>
        <v>VB-Y12W</v>
      </c>
      <c r="S420" s="1" t="s">
        <v>1773</v>
      </c>
      <c r="T420" s="1" t="s">
        <v>515</v>
      </c>
      <c r="U420" s="1" t="s">
        <v>3</v>
      </c>
      <c r="V420" s="1" t="e">
        <f t="shared" si="86"/>
        <v>#REF!</v>
      </c>
      <c r="W420" s="1" t="e">
        <f t="shared" si="87"/>
        <v>#REF!</v>
      </c>
      <c r="X420" s="1" t="s">
        <v>524</v>
      </c>
      <c r="AC420" s="6"/>
      <c r="AH420" s="1" t="e">
        <f t="shared" si="88"/>
        <v>#REF!</v>
      </c>
      <c r="AI420" s="1" t="e">
        <f t="shared" si="89"/>
        <v>#REF!</v>
      </c>
      <c r="AJ420" s="1" t="e">
        <f t="shared" si="90"/>
        <v>#REF!</v>
      </c>
      <c r="AK420" s="1" t="e">
        <f t="shared" si="91"/>
        <v>#REF!</v>
      </c>
      <c r="AL420" s="1" t="s">
        <v>54</v>
      </c>
      <c r="AM420" s="1" t="s">
        <v>151</v>
      </c>
      <c r="AN420" s="11" t="e">
        <f t="shared" si="84"/>
        <v>#REF!</v>
      </c>
      <c r="AO420" s="1" t="str">
        <f>Table110[[#This Row],[Manufacturer''s Category]]</f>
        <v>Community</v>
      </c>
      <c r="AQ420" s="1" t="e">
        <f t="shared" si="92"/>
        <v>#REF!</v>
      </c>
    </row>
    <row r="421" spans="1:43" ht="42" customHeight="1" x14ac:dyDescent="0.3">
      <c r="A421" s="1" t="e">
        <f t="shared" si="82"/>
        <v>#REF!</v>
      </c>
      <c r="B421" s="5" t="e">
        <f t="shared" si="83"/>
        <v>#REF!</v>
      </c>
      <c r="C421" s="33" t="s">
        <v>4529</v>
      </c>
      <c r="D421" s="1" t="s">
        <v>1775</v>
      </c>
      <c r="E421" s="1" t="s">
        <v>53</v>
      </c>
      <c r="F421" s="31">
        <v>244</v>
      </c>
      <c r="G421" s="1" t="s">
        <v>1774</v>
      </c>
      <c r="M421" s="1" t="s">
        <v>73</v>
      </c>
      <c r="N421" s="1" t="s">
        <v>1</v>
      </c>
      <c r="O421" s="23">
        <v>5.4431039999999999</v>
      </c>
      <c r="P421" s="1" t="e">
        <f t="shared" si="85"/>
        <v>#REF!</v>
      </c>
      <c r="R421" s="7" t="str">
        <f>Table110[[#This Row],[Short Description]]</f>
        <v>VB-Y15</v>
      </c>
      <c r="S421" s="1" t="s">
        <v>1776</v>
      </c>
      <c r="T421" s="1" t="s">
        <v>515</v>
      </c>
      <c r="U421" s="1" t="s">
        <v>3</v>
      </c>
      <c r="V421" s="1" t="e">
        <f t="shared" si="86"/>
        <v>#REF!</v>
      </c>
      <c r="W421" s="1" t="e">
        <f t="shared" si="87"/>
        <v>#REF!</v>
      </c>
      <c r="X421" s="1" t="s">
        <v>524</v>
      </c>
      <c r="AC421" s="6"/>
      <c r="AH421" s="1" t="e">
        <f t="shared" si="88"/>
        <v>#REF!</v>
      </c>
      <c r="AI421" s="1" t="e">
        <f t="shared" si="89"/>
        <v>#REF!</v>
      </c>
      <c r="AJ421" s="1" t="e">
        <f t="shared" si="90"/>
        <v>#REF!</v>
      </c>
      <c r="AK421" s="1" t="e">
        <f t="shared" si="91"/>
        <v>#REF!</v>
      </c>
      <c r="AL421" s="1" t="s">
        <v>54</v>
      </c>
      <c r="AM421" s="1" t="s">
        <v>151</v>
      </c>
      <c r="AN421" s="11" t="e">
        <f t="shared" si="84"/>
        <v>#REF!</v>
      </c>
      <c r="AO421" s="1" t="str">
        <f>Table110[[#This Row],[Manufacturer''s Category]]</f>
        <v>Community</v>
      </c>
      <c r="AQ421" s="1" t="e">
        <f t="shared" si="92"/>
        <v>#REF!</v>
      </c>
    </row>
    <row r="422" spans="1:43" ht="42" customHeight="1" x14ac:dyDescent="0.3">
      <c r="A422" s="1" t="e">
        <f t="shared" si="82"/>
        <v>#REF!</v>
      </c>
      <c r="B422" s="5" t="e">
        <f t="shared" si="83"/>
        <v>#REF!</v>
      </c>
      <c r="C422" s="33" t="s">
        <v>4530</v>
      </c>
      <c r="D422" s="1" t="s">
        <v>1778</v>
      </c>
      <c r="E422" s="1" t="s">
        <v>53</v>
      </c>
      <c r="F422" s="31">
        <v>244</v>
      </c>
      <c r="G422" s="1" t="s">
        <v>1777</v>
      </c>
      <c r="M422" s="1" t="s">
        <v>73</v>
      </c>
      <c r="N422" s="1" t="s">
        <v>1</v>
      </c>
      <c r="O422" s="23">
        <v>5.4431039999999999</v>
      </c>
      <c r="P422" s="1" t="e">
        <f t="shared" si="85"/>
        <v>#REF!</v>
      </c>
      <c r="R422" s="7" t="str">
        <f>Table110[[#This Row],[Short Description]]</f>
        <v>VB-Y15W</v>
      </c>
      <c r="S422" s="1" t="s">
        <v>1779</v>
      </c>
      <c r="T422" s="1" t="s">
        <v>515</v>
      </c>
      <c r="U422" s="1" t="s">
        <v>3</v>
      </c>
      <c r="V422" s="1" t="e">
        <f t="shared" si="86"/>
        <v>#REF!</v>
      </c>
      <c r="W422" s="1" t="e">
        <f t="shared" si="87"/>
        <v>#REF!</v>
      </c>
      <c r="X422" s="1" t="s">
        <v>524</v>
      </c>
      <c r="AC422" s="6"/>
      <c r="AH422" s="1" t="e">
        <f t="shared" si="88"/>
        <v>#REF!</v>
      </c>
      <c r="AI422" s="1" t="e">
        <f t="shared" si="89"/>
        <v>#REF!</v>
      </c>
      <c r="AJ422" s="1" t="e">
        <f t="shared" si="90"/>
        <v>#REF!</v>
      </c>
      <c r="AK422" s="1" t="e">
        <f t="shared" si="91"/>
        <v>#REF!</v>
      </c>
      <c r="AL422" s="1" t="s">
        <v>54</v>
      </c>
      <c r="AM422" s="1" t="s">
        <v>151</v>
      </c>
      <c r="AN422" s="11" t="e">
        <f t="shared" si="84"/>
        <v>#REF!</v>
      </c>
      <c r="AO422" s="1" t="str">
        <f>Table110[[#This Row],[Manufacturer''s Category]]</f>
        <v>Community</v>
      </c>
      <c r="AQ422" s="1" t="e">
        <f t="shared" si="92"/>
        <v>#REF!</v>
      </c>
    </row>
    <row r="423" spans="1:43" ht="42" customHeight="1" x14ac:dyDescent="0.3">
      <c r="A423" s="1" t="e">
        <f t="shared" si="82"/>
        <v>#REF!</v>
      </c>
      <c r="B423" s="5" t="e">
        <f t="shared" si="83"/>
        <v>#REF!</v>
      </c>
      <c r="C423" s="33" t="s">
        <v>4531</v>
      </c>
      <c r="D423" s="1" t="s">
        <v>1781</v>
      </c>
      <c r="E423" s="1" t="s">
        <v>53</v>
      </c>
      <c r="F423" s="31">
        <v>260</v>
      </c>
      <c r="G423" s="1" t="s">
        <v>1780</v>
      </c>
      <c r="M423" s="1" t="s">
        <v>73</v>
      </c>
      <c r="N423" s="1" t="s">
        <v>1</v>
      </c>
      <c r="O423" s="23">
        <v>5.4431039999999999</v>
      </c>
      <c r="P423" s="1" t="e">
        <f t="shared" si="85"/>
        <v>#REF!</v>
      </c>
      <c r="R423" s="7" t="str">
        <f>Table110[[#This Row],[Short Description]]</f>
        <v>VB-Y32</v>
      </c>
      <c r="S423" s="1" t="s">
        <v>1782</v>
      </c>
      <c r="T423" s="1" t="s">
        <v>515</v>
      </c>
      <c r="U423" s="1" t="s">
        <v>3</v>
      </c>
      <c r="V423" s="1" t="e">
        <f t="shared" si="86"/>
        <v>#REF!</v>
      </c>
      <c r="W423" s="1" t="e">
        <f t="shared" si="87"/>
        <v>#REF!</v>
      </c>
      <c r="X423" s="1" t="s">
        <v>524</v>
      </c>
      <c r="AC423" s="6"/>
      <c r="AH423" s="1" t="e">
        <f t="shared" si="88"/>
        <v>#REF!</v>
      </c>
      <c r="AI423" s="1" t="e">
        <f t="shared" si="89"/>
        <v>#REF!</v>
      </c>
      <c r="AJ423" s="1" t="e">
        <f t="shared" si="90"/>
        <v>#REF!</v>
      </c>
      <c r="AK423" s="1" t="e">
        <f t="shared" si="91"/>
        <v>#REF!</v>
      </c>
      <c r="AL423" s="1" t="s">
        <v>54</v>
      </c>
      <c r="AM423" s="1" t="s">
        <v>151</v>
      </c>
      <c r="AN423" s="11" t="e">
        <f t="shared" si="84"/>
        <v>#REF!</v>
      </c>
      <c r="AO423" s="1" t="str">
        <f>Table110[[#This Row],[Manufacturer''s Category]]</f>
        <v>Community</v>
      </c>
      <c r="AQ423" s="1" t="e">
        <f t="shared" si="92"/>
        <v>#REF!</v>
      </c>
    </row>
    <row r="424" spans="1:43" ht="42" customHeight="1" x14ac:dyDescent="0.3">
      <c r="A424" s="1" t="e">
        <f t="shared" si="82"/>
        <v>#REF!</v>
      </c>
      <c r="B424" s="5" t="e">
        <f t="shared" si="83"/>
        <v>#REF!</v>
      </c>
      <c r="C424" s="33" t="s">
        <v>4532</v>
      </c>
      <c r="D424" s="1" t="s">
        <v>1784</v>
      </c>
      <c r="E424" s="1" t="s">
        <v>53</v>
      </c>
      <c r="F424" s="31">
        <v>260</v>
      </c>
      <c r="G424" s="1" t="s">
        <v>1783</v>
      </c>
      <c r="M424" s="1" t="s">
        <v>73</v>
      </c>
      <c r="N424" s="1" t="s">
        <v>1</v>
      </c>
      <c r="O424" s="23">
        <v>5.4431039999999999</v>
      </c>
      <c r="P424" s="1" t="e">
        <f t="shared" si="85"/>
        <v>#REF!</v>
      </c>
      <c r="R424" s="7" t="str">
        <f>Table110[[#This Row],[Short Description]]</f>
        <v>VB-Y32W</v>
      </c>
      <c r="S424" s="1" t="s">
        <v>1785</v>
      </c>
      <c r="T424" s="1" t="s">
        <v>515</v>
      </c>
      <c r="U424" s="1" t="s">
        <v>3</v>
      </c>
      <c r="V424" s="1" t="e">
        <f t="shared" si="86"/>
        <v>#REF!</v>
      </c>
      <c r="W424" s="1" t="e">
        <f t="shared" si="87"/>
        <v>#REF!</v>
      </c>
      <c r="X424" s="1" t="s">
        <v>524</v>
      </c>
      <c r="AC424" s="6"/>
      <c r="AH424" s="1" t="e">
        <f t="shared" si="88"/>
        <v>#REF!</v>
      </c>
      <c r="AI424" s="1" t="e">
        <f t="shared" si="89"/>
        <v>#REF!</v>
      </c>
      <c r="AJ424" s="1" t="e">
        <f t="shared" si="90"/>
        <v>#REF!</v>
      </c>
      <c r="AK424" s="1" t="e">
        <f t="shared" si="91"/>
        <v>#REF!</v>
      </c>
      <c r="AL424" s="1" t="s">
        <v>54</v>
      </c>
      <c r="AM424" s="1" t="s">
        <v>151</v>
      </c>
      <c r="AN424" s="11" t="e">
        <f t="shared" si="84"/>
        <v>#REF!</v>
      </c>
      <c r="AO424" s="1" t="str">
        <f>Table110[[#This Row],[Manufacturer''s Category]]</f>
        <v>Community</v>
      </c>
      <c r="AQ424" s="1" t="e">
        <f t="shared" si="92"/>
        <v>#REF!</v>
      </c>
    </row>
    <row r="425" spans="1:43" ht="42" customHeight="1" x14ac:dyDescent="0.3">
      <c r="A425" s="1" t="e">
        <f t="shared" si="82"/>
        <v>#REF!</v>
      </c>
      <c r="B425" s="5" t="e">
        <f t="shared" si="83"/>
        <v>#REF!</v>
      </c>
      <c r="C425" s="33" t="s">
        <v>4533</v>
      </c>
      <c r="D425" s="1" t="s">
        <v>1787</v>
      </c>
      <c r="E425" s="1" t="s">
        <v>53</v>
      </c>
      <c r="F425" s="31">
        <v>276</v>
      </c>
      <c r="G425" s="1" t="s">
        <v>1786</v>
      </c>
      <c r="M425" s="1" t="s">
        <v>73</v>
      </c>
      <c r="N425" s="1" t="s">
        <v>1</v>
      </c>
      <c r="O425" s="23">
        <v>5.4431039999999999</v>
      </c>
      <c r="P425" s="1" t="e">
        <f t="shared" si="85"/>
        <v>#REF!</v>
      </c>
      <c r="R425" s="7" t="str">
        <f>Table110[[#This Row],[Short Description]]</f>
        <v>VB-Y35</v>
      </c>
      <c r="S425" s="1" t="s">
        <v>1788</v>
      </c>
      <c r="T425" s="1" t="s">
        <v>515</v>
      </c>
      <c r="U425" s="1" t="s">
        <v>3</v>
      </c>
      <c r="V425" s="1" t="e">
        <f t="shared" si="86"/>
        <v>#REF!</v>
      </c>
      <c r="W425" s="1" t="e">
        <f t="shared" si="87"/>
        <v>#REF!</v>
      </c>
      <c r="X425" s="1" t="s">
        <v>524</v>
      </c>
      <c r="AC425" s="6"/>
      <c r="AH425" s="1" t="e">
        <f t="shared" si="88"/>
        <v>#REF!</v>
      </c>
      <c r="AI425" s="1" t="e">
        <f t="shared" si="89"/>
        <v>#REF!</v>
      </c>
      <c r="AJ425" s="1" t="e">
        <f t="shared" si="90"/>
        <v>#REF!</v>
      </c>
      <c r="AK425" s="1" t="e">
        <f t="shared" si="91"/>
        <v>#REF!</v>
      </c>
      <c r="AL425" s="1" t="s">
        <v>54</v>
      </c>
      <c r="AM425" s="1" t="s">
        <v>151</v>
      </c>
      <c r="AN425" s="11" t="e">
        <f t="shared" si="84"/>
        <v>#REF!</v>
      </c>
      <c r="AO425" s="1" t="str">
        <f>Table110[[#This Row],[Manufacturer''s Category]]</f>
        <v>Community</v>
      </c>
      <c r="AQ425" s="1" t="e">
        <f t="shared" si="92"/>
        <v>#REF!</v>
      </c>
    </row>
    <row r="426" spans="1:43" ht="42" customHeight="1" x14ac:dyDescent="0.3">
      <c r="A426" s="1" t="e">
        <f t="shared" si="82"/>
        <v>#REF!</v>
      </c>
      <c r="B426" s="5" t="e">
        <f t="shared" si="83"/>
        <v>#REF!</v>
      </c>
      <c r="C426" s="33" t="s">
        <v>4534</v>
      </c>
      <c r="D426" s="1" t="s">
        <v>1790</v>
      </c>
      <c r="E426" s="1" t="s">
        <v>53</v>
      </c>
      <c r="F426" s="31">
        <v>276</v>
      </c>
      <c r="G426" s="1" t="s">
        <v>1789</v>
      </c>
      <c r="M426" s="1" t="s">
        <v>73</v>
      </c>
      <c r="N426" s="1" t="s">
        <v>1</v>
      </c>
      <c r="O426" s="23">
        <v>5.4431039999999999</v>
      </c>
      <c r="P426" s="1" t="e">
        <f t="shared" si="85"/>
        <v>#REF!</v>
      </c>
      <c r="R426" s="7" t="str">
        <f>Table110[[#This Row],[Short Description]]</f>
        <v>VB-Y35W</v>
      </c>
      <c r="S426" s="1" t="s">
        <v>1791</v>
      </c>
      <c r="T426" s="1" t="s">
        <v>515</v>
      </c>
      <c r="U426" s="1" t="s">
        <v>3</v>
      </c>
      <c r="V426" s="1" t="e">
        <f t="shared" si="86"/>
        <v>#REF!</v>
      </c>
      <c r="W426" s="1" t="e">
        <f t="shared" si="87"/>
        <v>#REF!</v>
      </c>
      <c r="X426" s="1" t="s">
        <v>524</v>
      </c>
      <c r="AC426" s="6"/>
      <c r="AH426" s="1" t="e">
        <f t="shared" si="88"/>
        <v>#REF!</v>
      </c>
      <c r="AI426" s="1" t="e">
        <f t="shared" si="89"/>
        <v>#REF!</v>
      </c>
      <c r="AJ426" s="1" t="e">
        <f t="shared" si="90"/>
        <v>#REF!</v>
      </c>
      <c r="AK426" s="1" t="e">
        <f t="shared" si="91"/>
        <v>#REF!</v>
      </c>
      <c r="AL426" s="1" t="s">
        <v>54</v>
      </c>
      <c r="AM426" s="1" t="s">
        <v>151</v>
      </c>
      <c r="AN426" s="11" t="e">
        <f t="shared" si="84"/>
        <v>#REF!</v>
      </c>
      <c r="AO426" s="1" t="str">
        <f>Table110[[#This Row],[Manufacturer''s Category]]</f>
        <v>Community</v>
      </c>
      <c r="AQ426" s="1" t="e">
        <f t="shared" si="92"/>
        <v>#REF!</v>
      </c>
    </row>
    <row r="427" spans="1:43" ht="42" customHeight="1" x14ac:dyDescent="0.3">
      <c r="A427" s="1" t="e">
        <f t="shared" si="82"/>
        <v>#REF!</v>
      </c>
      <c r="B427" s="5" t="e">
        <f t="shared" si="83"/>
        <v>#REF!</v>
      </c>
      <c r="C427" s="33" t="s">
        <v>4535</v>
      </c>
      <c r="D427" s="1" t="s">
        <v>1793</v>
      </c>
      <c r="E427" s="1" t="s">
        <v>53</v>
      </c>
      <c r="F427" s="31">
        <v>144</v>
      </c>
      <c r="G427" s="1" t="s">
        <v>1792</v>
      </c>
      <c r="M427" s="1" t="s">
        <v>73</v>
      </c>
      <c r="N427" s="1" t="s">
        <v>1</v>
      </c>
      <c r="O427" s="23">
        <v>2.26796</v>
      </c>
      <c r="P427" s="1" t="e">
        <f t="shared" si="85"/>
        <v>#REF!</v>
      </c>
      <c r="R427" s="7" t="str">
        <f>Table110[[#This Row],[Short Description]]</f>
        <v>VFKIT</v>
      </c>
      <c r="S427" s="1" t="s">
        <v>1794</v>
      </c>
      <c r="T427" s="1" t="s">
        <v>515</v>
      </c>
      <c r="U427" s="1" t="s">
        <v>3</v>
      </c>
      <c r="V427" s="1" t="e">
        <f t="shared" si="86"/>
        <v>#REF!</v>
      </c>
      <c r="W427" s="1" t="e">
        <f t="shared" si="87"/>
        <v>#REF!</v>
      </c>
      <c r="X427" s="1" t="s">
        <v>524</v>
      </c>
      <c r="AC427" s="6"/>
      <c r="AH427" s="1" t="e">
        <f t="shared" si="88"/>
        <v>#REF!</v>
      </c>
      <c r="AI427" s="1" t="e">
        <f t="shared" si="89"/>
        <v>#REF!</v>
      </c>
      <c r="AJ427" s="1" t="e">
        <f t="shared" si="90"/>
        <v>#REF!</v>
      </c>
      <c r="AK427" s="1" t="e">
        <f t="shared" si="91"/>
        <v>#REF!</v>
      </c>
      <c r="AL427" s="1" t="s">
        <v>54</v>
      </c>
      <c r="AM427" s="1" t="s">
        <v>151</v>
      </c>
      <c r="AN427" s="11" t="e">
        <f t="shared" si="84"/>
        <v>#REF!</v>
      </c>
      <c r="AO427" s="1" t="str">
        <f>Table110[[#This Row],[Manufacturer''s Category]]</f>
        <v>Community</v>
      </c>
      <c r="AQ427" s="1" t="e">
        <f t="shared" si="92"/>
        <v>#REF!</v>
      </c>
    </row>
    <row r="428" spans="1:43" ht="42" customHeight="1" x14ac:dyDescent="0.3">
      <c r="A428" s="1" t="e">
        <f t="shared" si="82"/>
        <v>#REF!</v>
      </c>
      <c r="B428" s="5" t="e">
        <f t="shared" si="83"/>
        <v>#REF!</v>
      </c>
      <c r="C428" s="33" t="s">
        <v>4536</v>
      </c>
      <c r="D428" s="1" t="s">
        <v>1796</v>
      </c>
      <c r="E428" s="1" t="s">
        <v>53</v>
      </c>
      <c r="F428" s="31">
        <v>144</v>
      </c>
      <c r="G428" s="1" t="s">
        <v>1795</v>
      </c>
      <c r="M428" s="1" t="s">
        <v>73</v>
      </c>
      <c r="N428" s="1" t="s">
        <v>1</v>
      </c>
      <c r="O428" s="23">
        <v>2.26796</v>
      </c>
      <c r="P428" s="1" t="e">
        <f t="shared" si="85"/>
        <v>#REF!</v>
      </c>
      <c r="R428" s="7" t="str">
        <f>Table110[[#This Row],[Short Description]]</f>
        <v>VFKITW</v>
      </c>
      <c r="S428" s="1" t="s">
        <v>1797</v>
      </c>
      <c r="T428" s="1" t="s">
        <v>515</v>
      </c>
      <c r="U428" s="1" t="s">
        <v>3</v>
      </c>
      <c r="V428" s="1" t="e">
        <f t="shared" si="86"/>
        <v>#REF!</v>
      </c>
      <c r="W428" s="1" t="e">
        <f t="shared" si="87"/>
        <v>#REF!</v>
      </c>
      <c r="X428" s="1" t="s">
        <v>524</v>
      </c>
      <c r="AC428" s="6"/>
      <c r="AH428" s="1" t="e">
        <f t="shared" si="88"/>
        <v>#REF!</v>
      </c>
      <c r="AI428" s="1" t="e">
        <f t="shared" si="89"/>
        <v>#REF!</v>
      </c>
      <c r="AJ428" s="1" t="e">
        <f t="shared" si="90"/>
        <v>#REF!</v>
      </c>
      <c r="AK428" s="1" t="e">
        <f t="shared" si="91"/>
        <v>#REF!</v>
      </c>
      <c r="AL428" s="1" t="s">
        <v>54</v>
      </c>
      <c r="AM428" s="1" t="s">
        <v>151</v>
      </c>
      <c r="AN428" s="11" t="e">
        <f t="shared" si="84"/>
        <v>#REF!</v>
      </c>
      <c r="AO428" s="1" t="str">
        <f>Table110[[#This Row],[Manufacturer''s Category]]</f>
        <v>Community</v>
      </c>
      <c r="AQ428" s="1" t="e">
        <f t="shared" si="92"/>
        <v>#REF!</v>
      </c>
    </row>
    <row r="429" spans="1:43" ht="42" customHeight="1" x14ac:dyDescent="0.3">
      <c r="A429" s="1" t="e">
        <f t="shared" si="82"/>
        <v>#REF!</v>
      </c>
      <c r="B429" s="5" t="e">
        <f t="shared" si="83"/>
        <v>#REF!</v>
      </c>
      <c r="C429" s="33" t="s">
        <v>4542</v>
      </c>
      <c r="D429" s="1" t="s">
        <v>1799</v>
      </c>
      <c r="E429" s="1" t="s">
        <v>53</v>
      </c>
      <c r="F429" s="31">
        <v>848</v>
      </c>
      <c r="G429" s="1" t="s">
        <v>1798</v>
      </c>
      <c r="M429" s="1" t="s">
        <v>73</v>
      </c>
      <c r="N429" s="1" t="s">
        <v>1</v>
      </c>
      <c r="O429" s="23">
        <v>20.865231999999999</v>
      </c>
      <c r="P429" s="1" t="e">
        <f t="shared" si="85"/>
        <v>#REF!</v>
      </c>
      <c r="R429" s="7" t="str">
        <f>Table110[[#This Row],[Short Description]]</f>
        <v>VLF208B</v>
      </c>
      <c r="S429" s="1" t="s">
        <v>1800</v>
      </c>
      <c r="T429" s="1" t="s">
        <v>983</v>
      </c>
      <c r="U429" s="1" t="s">
        <v>57</v>
      </c>
      <c r="V429" s="1" t="e">
        <f t="shared" si="86"/>
        <v>#REF!</v>
      </c>
      <c r="W429" s="1" t="e">
        <f t="shared" si="87"/>
        <v>#REF!</v>
      </c>
      <c r="X429" s="1" t="s">
        <v>524</v>
      </c>
      <c r="AC429" s="6"/>
      <c r="AH429" s="1" t="e">
        <f t="shared" si="88"/>
        <v>#REF!</v>
      </c>
      <c r="AI429" s="1" t="e">
        <f t="shared" si="89"/>
        <v>#REF!</v>
      </c>
      <c r="AJ429" s="1" t="e">
        <f t="shared" si="90"/>
        <v>#REF!</v>
      </c>
      <c r="AK429" s="1" t="e">
        <f t="shared" si="91"/>
        <v>#REF!</v>
      </c>
      <c r="AL429" s="1" t="s">
        <v>73</v>
      </c>
      <c r="AM429" s="1" t="s">
        <v>76</v>
      </c>
      <c r="AN429" s="11" t="e">
        <f t="shared" si="84"/>
        <v>#REF!</v>
      </c>
      <c r="AO429" s="1" t="str">
        <f>Table110[[#This Row],[Manufacturer''s Category]]</f>
        <v>Community</v>
      </c>
      <c r="AQ429" s="1" t="e">
        <f t="shared" si="92"/>
        <v>#REF!</v>
      </c>
    </row>
    <row r="430" spans="1:43" ht="42" customHeight="1" x14ac:dyDescent="0.3">
      <c r="A430" s="1" t="e">
        <f t="shared" si="82"/>
        <v>#REF!</v>
      </c>
      <c r="B430" s="5" t="e">
        <f t="shared" si="83"/>
        <v>#REF!</v>
      </c>
      <c r="C430" s="33" t="s">
        <v>4543</v>
      </c>
      <c r="D430" s="1" t="s">
        <v>1802</v>
      </c>
      <c r="E430" s="1" t="s">
        <v>53</v>
      </c>
      <c r="F430" s="31">
        <v>970</v>
      </c>
      <c r="G430" s="1" t="s">
        <v>1801</v>
      </c>
      <c r="M430" s="1" t="s">
        <v>73</v>
      </c>
      <c r="N430" s="1" t="s">
        <v>1</v>
      </c>
      <c r="O430" s="23">
        <v>25.854744</v>
      </c>
      <c r="P430" s="1" t="e">
        <f t="shared" si="85"/>
        <v>#REF!</v>
      </c>
      <c r="R430" s="7" t="str">
        <f>Table110[[#This Row],[Short Description]]</f>
        <v>VLF208LV-BI</v>
      </c>
      <c r="S430" s="1" t="s">
        <v>1803</v>
      </c>
      <c r="T430" s="1" t="s">
        <v>983</v>
      </c>
      <c r="U430" s="1" t="s">
        <v>57</v>
      </c>
      <c r="V430" s="1" t="e">
        <f t="shared" si="86"/>
        <v>#REF!</v>
      </c>
      <c r="W430" s="1" t="e">
        <f t="shared" si="87"/>
        <v>#REF!</v>
      </c>
      <c r="X430" s="1" t="s">
        <v>524</v>
      </c>
      <c r="AC430" s="6"/>
      <c r="AH430" s="1" t="e">
        <f t="shared" si="88"/>
        <v>#REF!</v>
      </c>
      <c r="AI430" s="1" t="e">
        <f t="shared" si="89"/>
        <v>#REF!</v>
      </c>
      <c r="AJ430" s="1" t="e">
        <f t="shared" si="90"/>
        <v>#REF!</v>
      </c>
      <c r="AK430" s="1" t="e">
        <f t="shared" si="91"/>
        <v>#REF!</v>
      </c>
      <c r="AL430" s="1" t="s">
        <v>73</v>
      </c>
      <c r="AM430" s="1" t="s">
        <v>76</v>
      </c>
      <c r="AN430" s="11" t="e">
        <f t="shared" si="84"/>
        <v>#REF!</v>
      </c>
      <c r="AO430" s="1" t="str">
        <f>Table110[[#This Row],[Manufacturer''s Category]]</f>
        <v>Community</v>
      </c>
      <c r="AQ430" s="1" t="e">
        <f t="shared" si="92"/>
        <v>#REF!</v>
      </c>
    </row>
    <row r="431" spans="1:43" ht="42" customHeight="1" x14ac:dyDescent="0.3">
      <c r="A431" s="1" t="e">
        <f t="shared" si="82"/>
        <v>#REF!</v>
      </c>
      <c r="B431" s="5" t="e">
        <f t="shared" si="83"/>
        <v>#REF!</v>
      </c>
      <c r="C431" s="33" t="s">
        <v>4544</v>
      </c>
      <c r="D431" s="1" t="s">
        <v>1805</v>
      </c>
      <c r="E431" s="1" t="s">
        <v>53</v>
      </c>
      <c r="F431" s="31">
        <v>970</v>
      </c>
      <c r="G431" s="1" t="s">
        <v>1804</v>
      </c>
      <c r="M431" s="1" t="s">
        <v>73</v>
      </c>
      <c r="N431" s="1" t="s">
        <v>1</v>
      </c>
      <c r="O431" s="23">
        <v>25.854744</v>
      </c>
      <c r="P431" s="1" t="e">
        <f t="shared" si="85"/>
        <v>#REF!</v>
      </c>
      <c r="R431" s="7" t="str">
        <f>Table110[[#This Row],[Short Description]]</f>
        <v>VLF208LV-WI</v>
      </c>
      <c r="S431" s="1" t="s">
        <v>1806</v>
      </c>
      <c r="T431" s="1" t="s">
        <v>983</v>
      </c>
      <c r="U431" s="1" t="s">
        <v>57</v>
      </c>
      <c r="V431" s="1" t="e">
        <f t="shared" si="86"/>
        <v>#REF!</v>
      </c>
      <c r="W431" s="1" t="e">
        <f t="shared" si="87"/>
        <v>#REF!</v>
      </c>
      <c r="X431" s="1" t="s">
        <v>524</v>
      </c>
      <c r="AC431" s="6"/>
      <c r="AH431" s="1" t="e">
        <f t="shared" si="88"/>
        <v>#REF!</v>
      </c>
      <c r="AI431" s="1" t="e">
        <f t="shared" si="89"/>
        <v>#REF!</v>
      </c>
      <c r="AJ431" s="1" t="e">
        <f t="shared" si="90"/>
        <v>#REF!</v>
      </c>
      <c r="AK431" s="1" t="e">
        <f t="shared" si="91"/>
        <v>#REF!</v>
      </c>
      <c r="AL431" s="1" t="s">
        <v>73</v>
      </c>
      <c r="AM431" s="1" t="s">
        <v>76</v>
      </c>
      <c r="AN431" s="11" t="e">
        <f t="shared" si="84"/>
        <v>#REF!</v>
      </c>
      <c r="AO431" s="1" t="str">
        <f>Table110[[#This Row],[Manufacturer''s Category]]</f>
        <v>Community</v>
      </c>
      <c r="AQ431" s="1" t="e">
        <f t="shared" si="92"/>
        <v>#REF!</v>
      </c>
    </row>
    <row r="432" spans="1:43" ht="42" customHeight="1" x14ac:dyDescent="0.3">
      <c r="A432" s="1" t="e">
        <f t="shared" si="82"/>
        <v>#REF!</v>
      </c>
      <c r="B432" s="5" t="e">
        <f t="shared" si="83"/>
        <v>#REF!</v>
      </c>
      <c r="C432" s="33" t="s">
        <v>4545</v>
      </c>
      <c r="D432" s="1" t="s">
        <v>1808</v>
      </c>
      <c r="E432" s="1" t="s">
        <v>53</v>
      </c>
      <c r="F432" s="31">
        <v>848</v>
      </c>
      <c r="G432" s="1" t="s">
        <v>1807</v>
      </c>
      <c r="M432" s="1" t="s">
        <v>73</v>
      </c>
      <c r="N432" s="1" t="s">
        <v>1</v>
      </c>
      <c r="O432" s="23">
        <v>20.865231999999999</v>
      </c>
      <c r="P432" s="1" t="e">
        <f t="shared" si="85"/>
        <v>#REF!</v>
      </c>
      <c r="R432" s="7" t="str">
        <f>Table110[[#This Row],[Short Description]]</f>
        <v>VLF208W</v>
      </c>
      <c r="S432" s="1" t="s">
        <v>1809</v>
      </c>
      <c r="T432" s="1" t="s">
        <v>983</v>
      </c>
      <c r="U432" s="1" t="s">
        <v>57</v>
      </c>
      <c r="V432" s="1" t="e">
        <f t="shared" si="86"/>
        <v>#REF!</v>
      </c>
      <c r="W432" s="1" t="e">
        <f t="shared" si="87"/>
        <v>#REF!</v>
      </c>
      <c r="X432" s="1" t="s">
        <v>524</v>
      </c>
      <c r="AC432" s="6"/>
      <c r="AH432" s="1" t="e">
        <f t="shared" si="88"/>
        <v>#REF!</v>
      </c>
      <c r="AI432" s="1" t="e">
        <f t="shared" si="89"/>
        <v>#REF!</v>
      </c>
      <c r="AJ432" s="1" t="e">
        <f t="shared" si="90"/>
        <v>#REF!</v>
      </c>
      <c r="AK432" s="1" t="e">
        <f t="shared" si="91"/>
        <v>#REF!</v>
      </c>
      <c r="AL432" s="1" t="s">
        <v>73</v>
      </c>
      <c r="AM432" s="1" t="s">
        <v>76</v>
      </c>
      <c r="AN432" s="11" t="e">
        <f t="shared" si="84"/>
        <v>#REF!</v>
      </c>
      <c r="AO432" s="1" t="str">
        <f>Table110[[#This Row],[Manufacturer''s Category]]</f>
        <v>Community</v>
      </c>
      <c r="AQ432" s="1" t="e">
        <f t="shared" si="92"/>
        <v>#REF!</v>
      </c>
    </row>
    <row r="433" spans="1:43" ht="42" customHeight="1" x14ac:dyDescent="0.3">
      <c r="A433" s="1" t="e">
        <f t="shared" si="82"/>
        <v>#REF!</v>
      </c>
      <c r="B433" s="5" t="e">
        <f t="shared" si="83"/>
        <v>#REF!</v>
      </c>
      <c r="C433" s="33" t="s">
        <v>4546</v>
      </c>
      <c r="D433" s="1" t="s">
        <v>1811</v>
      </c>
      <c r="E433" s="1" t="s">
        <v>53</v>
      </c>
      <c r="F433" s="31">
        <v>116</v>
      </c>
      <c r="G433" s="1" t="s">
        <v>1810</v>
      </c>
      <c r="M433" s="1" t="s">
        <v>73</v>
      </c>
      <c r="N433" s="1" t="s">
        <v>1</v>
      </c>
      <c r="O433" s="23">
        <v>3.175144</v>
      </c>
      <c r="P433" s="1" t="e">
        <f t="shared" si="85"/>
        <v>#REF!</v>
      </c>
      <c r="R433" s="7" t="str">
        <f>Table110[[#This Row],[Short Description]]</f>
        <v>VLF-Y208</v>
      </c>
      <c r="S433" s="1" t="s">
        <v>1812</v>
      </c>
      <c r="T433" s="1" t="s">
        <v>515</v>
      </c>
      <c r="U433" s="1" t="s">
        <v>3</v>
      </c>
      <c r="V433" s="1" t="e">
        <f t="shared" si="86"/>
        <v>#REF!</v>
      </c>
      <c r="W433" s="1" t="e">
        <f t="shared" si="87"/>
        <v>#REF!</v>
      </c>
      <c r="X433" s="1" t="s">
        <v>524</v>
      </c>
      <c r="AC433" s="6"/>
      <c r="AH433" s="1" t="e">
        <f t="shared" si="88"/>
        <v>#REF!</v>
      </c>
      <c r="AI433" s="1" t="e">
        <f t="shared" si="89"/>
        <v>#REF!</v>
      </c>
      <c r="AJ433" s="1" t="e">
        <f t="shared" si="90"/>
        <v>#REF!</v>
      </c>
      <c r="AK433" s="1" t="e">
        <f t="shared" si="91"/>
        <v>#REF!</v>
      </c>
      <c r="AL433" s="1" t="s">
        <v>54</v>
      </c>
      <c r="AM433" s="1" t="s">
        <v>151</v>
      </c>
      <c r="AN433" s="11" t="e">
        <f t="shared" si="84"/>
        <v>#REF!</v>
      </c>
      <c r="AO433" s="1" t="str">
        <f>Table110[[#This Row],[Manufacturer''s Category]]</f>
        <v>Community</v>
      </c>
      <c r="AQ433" s="1" t="e">
        <f t="shared" si="92"/>
        <v>#REF!</v>
      </c>
    </row>
    <row r="434" spans="1:43" ht="42" customHeight="1" x14ac:dyDescent="0.3">
      <c r="A434" s="1" t="e">
        <f t="shared" si="82"/>
        <v>#REF!</v>
      </c>
      <c r="B434" s="5" t="e">
        <f t="shared" si="83"/>
        <v>#REF!</v>
      </c>
      <c r="C434" s="33" t="s">
        <v>4547</v>
      </c>
      <c r="D434" s="1" t="s">
        <v>1814</v>
      </c>
      <c r="E434" s="1" t="s">
        <v>53</v>
      </c>
      <c r="F434" s="31">
        <v>116</v>
      </c>
      <c r="G434" s="1" t="s">
        <v>1813</v>
      </c>
      <c r="M434" s="1" t="s">
        <v>73</v>
      </c>
      <c r="N434" s="1" t="s">
        <v>1</v>
      </c>
      <c r="O434" s="23">
        <v>3.175144</v>
      </c>
      <c r="P434" s="1" t="e">
        <f t="shared" si="85"/>
        <v>#REF!</v>
      </c>
      <c r="R434" s="7" t="str">
        <f>Table110[[#This Row],[Short Description]]</f>
        <v>VLF-Y208W</v>
      </c>
      <c r="S434" s="1" t="s">
        <v>1815</v>
      </c>
      <c r="T434" s="1" t="s">
        <v>515</v>
      </c>
      <c r="U434" s="1" t="s">
        <v>3</v>
      </c>
      <c r="V434" s="1" t="e">
        <f t="shared" si="86"/>
        <v>#REF!</v>
      </c>
      <c r="W434" s="1" t="e">
        <f t="shared" si="87"/>
        <v>#REF!</v>
      </c>
      <c r="X434" s="1" t="s">
        <v>524</v>
      </c>
      <c r="AC434" s="6"/>
      <c r="AH434" s="1" t="e">
        <f t="shared" si="88"/>
        <v>#REF!</v>
      </c>
      <c r="AI434" s="1" t="e">
        <f t="shared" si="89"/>
        <v>#REF!</v>
      </c>
      <c r="AJ434" s="1" t="e">
        <f t="shared" si="90"/>
        <v>#REF!</v>
      </c>
      <c r="AK434" s="1" t="e">
        <f t="shared" si="91"/>
        <v>#REF!</v>
      </c>
      <c r="AL434" s="1" t="s">
        <v>54</v>
      </c>
      <c r="AM434" s="1" t="s">
        <v>151</v>
      </c>
      <c r="AN434" s="11" t="e">
        <f t="shared" si="84"/>
        <v>#REF!</v>
      </c>
      <c r="AO434" s="1" t="str">
        <f>Table110[[#This Row],[Manufacturer''s Category]]</f>
        <v>Community</v>
      </c>
      <c r="AQ434" s="1" t="e">
        <f t="shared" si="92"/>
        <v>#REF!</v>
      </c>
    </row>
    <row r="435" spans="1:43" ht="42" customHeight="1" x14ac:dyDescent="0.3">
      <c r="A435" s="1" t="e">
        <f t="shared" si="82"/>
        <v>#REF!</v>
      </c>
      <c r="B435" s="5" t="e">
        <f t="shared" si="83"/>
        <v>#REF!</v>
      </c>
      <c r="C435" s="33" t="s">
        <v>4602</v>
      </c>
      <c r="D435" s="1" t="s">
        <v>1817</v>
      </c>
      <c r="E435" s="1" t="s">
        <v>53</v>
      </c>
      <c r="F435" s="31">
        <v>1320</v>
      </c>
      <c r="G435" s="1" t="s">
        <v>1816</v>
      </c>
      <c r="M435" s="1" t="s">
        <v>73</v>
      </c>
      <c r="N435" s="1" t="s">
        <v>1</v>
      </c>
      <c r="O435" s="23">
        <v>16.782903999999998</v>
      </c>
      <c r="P435" s="1" t="e">
        <f t="shared" si="85"/>
        <v>#REF!</v>
      </c>
      <c r="R435" s="7" t="str">
        <f>Table110[[#This Row],[Short Description]]</f>
        <v>VSB3-BFR22B</v>
      </c>
      <c r="S435" s="1" t="s">
        <v>1818</v>
      </c>
      <c r="T435" s="1" t="s">
        <v>515</v>
      </c>
      <c r="U435" s="1" t="s">
        <v>3</v>
      </c>
      <c r="V435" s="1" t="e">
        <f t="shared" si="86"/>
        <v>#REF!</v>
      </c>
      <c r="W435" s="1" t="e">
        <f t="shared" si="87"/>
        <v>#REF!</v>
      </c>
      <c r="X435" s="1" t="s">
        <v>524</v>
      </c>
      <c r="AC435" s="6"/>
      <c r="AH435" s="1" t="e">
        <f t="shared" si="88"/>
        <v>#REF!</v>
      </c>
      <c r="AI435" s="1" t="e">
        <f t="shared" si="89"/>
        <v>#REF!</v>
      </c>
      <c r="AJ435" s="1" t="e">
        <f t="shared" si="90"/>
        <v>#REF!</v>
      </c>
      <c r="AK435" s="1" t="e">
        <f t="shared" si="91"/>
        <v>#REF!</v>
      </c>
      <c r="AL435" s="1" t="s">
        <v>54</v>
      </c>
      <c r="AM435" s="1" t="s">
        <v>151</v>
      </c>
      <c r="AN435" s="11" t="e">
        <f t="shared" si="84"/>
        <v>#REF!</v>
      </c>
      <c r="AO435" s="1" t="str">
        <f>Table110[[#This Row],[Manufacturer''s Category]]</f>
        <v>Community</v>
      </c>
      <c r="AQ435" s="1" t="e">
        <f t="shared" si="92"/>
        <v>#REF!</v>
      </c>
    </row>
    <row r="436" spans="1:43" ht="42" customHeight="1" x14ac:dyDescent="0.3">
      <c r="A436" s="1" t="e">
        <f t="shared" si="82"/>
        <v>#REF!</v>
      </c>
      <c r="B436" s="5" t="e">
        <f t="shared" si="83"/>
        <v>#REF!</v>
      </c>
      <c r="C436" s="33" t="s">
        <v>4603</v>
      </c>
      <c r="D436" s="1" t="s">
        <v>1820</v>
      </c>
      <c r="E436" s="1" t="s">
        <v>53</v>
      </c>
      <c r="F436" s="31">
        <v>1320</v>
      </c>
      <c r="G436" s="1" t="s">
        <v>1819</v>
      </c>
      <c r="M436" s="1" t="s">
        <v>73</v>
      </c>
      <c r="N436" s="1" t="s">
        <v>1</v>
      </c>
      <c r="O436" s="23">
        <v>16.782903999999998</v>
      </c>
      <c r="P436" s="1" t="e">
        <f t="shared" si="85"/>
        <v>#REF!</v>
      </c>
      <c r="R436" s="7" t="str">
        <f>Table110[[#This Row],[Short Description]]</f>
        <v>VSB3-BFR22W</v>
      </c>
      <c r="S436" s="1" t="s">
        <v>1821</v>
      </c>
      <c r="T436" s="1" t="s">
        <v>515</v>
      </c>
      <c r="U436" s="1" t="s">
        <v>3</v>
      </c>
      <c r="V436" s="1" t="e">
        <f t="shared" si="86"/>
        <v>#REF!</v>
      </c>
      <c r="W436" s="1" t="e">
        <f t="shared" si="87"/>
        <v>#REF!</v>
      </c>
      <c r="X436" s="1" t="s">
        <v>524</v>
      </c>
      <c r="AC436" s="6"/>
      <c r="AH436" s="1" t="e">
        <f t="shared" si="88"/>
        <v>#REF!</v>
      </c>
      <c r="AI436" s="1" t="e">
        <f t="shared" si="89"/>
        <v>#REF!</v>
      </c>
      <c r="AJ436" s="1" t="e">
        <f t="shared" si="90"/>
        <v>#REF!</v>
      </c>
      <c r="AK436" s="1" t="e">
        <f t="shared" si="91"/>
        <v>#REF!</v>
      </c>
      <c r="AL436" s="1" t="s">
        <v>54</v>
      </c>
      <c r="AM436" s="1" t="s">
        <v>151</v>
      </c>
      <c r="AN436" s="11" t="e">
        <f t="shared" si="84"/>
        <v>#REF!</v>
      </c>
      <c r="AO436" s="1" t="str">
        <f>Table110[[#This Row],[Manufacturer''s Category]]</f>
        <v>Community</v>
      </c>
      <c r="AQ436" s="1" t="e">
        <f t="shared" si="92"/>
        <v>#REF!</v>
      </c>
    </row>
    <row r="437" spans="1:43" ht="42" customHeight="1" x14ac:dyDescent="0.3">
      <c r="A437" s="1" t="e">
        <f t="shared" si="82"/>
        <v>#REF!</v>
      </c>
      <c r="B437" s="5" t="e">
        <f t="shared" si="83"/>
        <v>#REF!</v>
      </c>
      <c r="C437" s="33" t="s">
        <v>4604</v>
      </c>
      <c r="D437" s="1" t="s">
        <v>1823</v>
      </c>
      <c r="E437" s="1" t="s">
        <v>53</v>
      </c>
      <c r="F437" s="31">
        <v>1816</v>
      </c>
      <c r="G437" s="1" t="s">
        <v>1822</v>
      </c>
      <c r="M437" s="1" t="s">
        <v>73</v>
      </c>
      <c r="N437" s="1" t="s">
        <v>1</v>
      </c>
      <c r="O437" s="23">
        <v>22.226008</v>
      </c>
      <c r="P437" s="1" t="e">
        <f t="shared" si="85"/>
        <v>#REF!</v>
      </c>
      <c r="R437" s="7" t="str">
        <f>Table110[[#This Row],[Short Description]]</f>
        <v>VSB3-SBR54B</v>
      </c>
      <c r="S437" s="1" t="s">
        <v>1824</v>
      </c>
      <c r="T437" s="1" t="s">
        <v>515</v>
      </c>
      <c r="U437" s="1" t="s">
        <v>3</v>
      </c>
      <c r="V437" s="1" t="e">
        <f t="shared" si="86"/>
        <v>#REF!</v>
      </c>
      <c r="W437" s="1" t="e">
        <f t="shared" si="87"/>
        <v>#REF!</v>
      </c>
      <c r="X437" s="1" t="s">
        <v>524</v>
      </c>
      <c r="AC437" s="6"/>
      <c r="AH437" s="1" t="e">
        <f t="shared" si="88"/>
        <v>#REF!</v>
      </c>
      <c r="AI437" s="1" t="e">
        <f t="shared" si="89"/>
        <v>#REF!</v>
      </c>
      <c r="AJ437" s="1" t="e">
        <f t="shared" si="90"/>
        <v>#REF!</v>
      </c>
      <c r="AK437" s="1" t="e">
        <f t="shared" si="91"/>
        <v>#REF!</v>
      </c>
      <c r="AL437" s="1" t="s">
        <v>54</v>
      </c>
      <c r="AM437" s="1" t="s">
        <v>151</v>
      </c>
      <c r="AN437" s="11" t="e">
        <f t="shared" si="84"/>
        <v>#REF!</v>
      </c>
      <c r="AO437" s="1" t="str">
        <f>Table110[[#This Row],[Manufacturer''s Category]]</f>
        <v>Community</v>
      </c>
      <c r="AQ437" s="1" t="e">
        <f t="shared" si="92"/>
        <v>#REF!</v>
      </c>
    </row>
    <row r="438" spans="1:43" ht="42" customHeight="1" x14ac:dyDescent="0.3">
      <c r="A438" s="1" t="e">
        <f t="shared" si="82"/>
        <v>#REF!</v>
      </c>
      <c r="B438" s="5" t="e">
        <f t="shared" si="83"/>
        <v>#REF!</v>
      </c>
      <c r="C438" s="33" t="s">
        <v>4605</v>
      </c>
      <c r="D438" s="1" t="s">
        <v>1826</v>
      </c>
      <c r="E438" s="1" t="s">
        <v>53</v>
      </c>
      <c r="F438" s="31">
        <v>1816</v>
      </c>
      <c r="G438" s="1" t="s">
        <v>1825</v>
      </c>
      <c r="M438" s="1" t="s">
        <v>73</v>
      </c>
      <c r="N438" s="1" t="s">
        <v>1</v>
      </c>
      <c r="O438" s="23">
        <v>22.226008</v>
      </c>
      <c r="P438" s="1" t="e">
        <f t="shared" si="85"/>
        <v>#REF!</v>
      </c>
      <c r="R438" s="7" t="str">
        <f>Table110[[#This Row],[Short Description]]</f>
        <v>VSB3-SBR54W</v>
      </c>
      <c r="S438" s="1" t="s">
        <v>1827</v>
      </c>
      <c r="T438" s="1" t="s">
        <v>515</v>
      </c>
      <c r="U438" s="1" t="s">
        <v>3</v>
      </c>
      <c r="V438" s="1" t="e">
        <f t="shared" si="86"/>
        <v>#REF!</v>
      </c>
      <c r="W438" s="1" t="e">
        <f t="shared" si="87"/>
        <v>#REF!</v>
      </c>
      <c r="X438" s="1" t="s">
        <v>524</v>
      </c>
      <c r="AC438" s="6"/>
      <c r="AH438" s="1" t="e">
        <f t="shared" si="88"/>
        <v>#REF!</v>
      </c>
      <c r="AI438" s="1" t="e">
        <f t="shared" si="89"/>
        <v>#REF!</v>
      </c>
      <c r="AJ438" s="1" t="e">
        <f t="shared" si="90"/>
        <v>#REF!</v>
      </c>
      <c r="AK438" s="1" t="e">
        <f t="shared" si="91"/>
        <v>#REF!</v>
      </c>
      <c r="AL438" s="1" t="s">
        <v>54</v>
      </c>
      <c r="AM438" s="1" t="s">
        <v>151</v>
      </c>
      <c r="AN438" s="11" t="e">
        <f t="shared" si="84"/>
        <v>#REF!</v>
      </c>
      <c r="AO438" s="1" t="str">
        <f>Table110[[#This Row],[Manufacturer''s Category]]</f>
        <v>Community</v>
      </c>
      <c r="AQ438" s="1" t="e">
        <f t="shared" si="92"/>
        <v>#REF!</v>
      </c>
    </row>
    <row r="439" spans="1:43" ht="42" customHeight="1" x14ac:dyDescent="0.3">
      <c r="A439" s="1" t="e">
        <f t="shared" si="82"/>
        <v>#REF!</v>
      </c>
      <c r="B439" s="5" t="e">
        <f t="shared" si="83"/>
        <v>#REF!</v>
      </c>
      <c r="C439" s="33" t="s">
        <v>4606</v>
      </c>
      <c r="D439" s="1" t="s">
        <v>1829</v>
      </c>
      <c r="E439" s="1" t="s">
        <v>53</v>
      </c>
      <c r="F439" s="31">
        <v>1210</v>
      </c>
      <c r="G439" s="1" t="s">
        <v>1828</v>
      </c>
      <c r="M439" s="1" t="s">
        <v>73</v>
      </c>
      <c r="N439" s="1" t="s">
        <v>1</v>
      </c>
      <c r="O439" s="23">
        <v>14.514944</v>
      </c>
      <c r="P439" s="1" t="e">
        <f t="shared" si="85"/>
        <v>#REF!</v>
      </c>
      <c r="R439" s="7" t="str">
        <f>Table110[[#This Row],[Short Description]]</f>
        <v>VSB-BFR22B</v>
      </c>
      <c r="S439" s="1" t="s">
        <v>1830</v>
      </c>
      <c r="T439" s="1" t="s">
        <v>515</v>
      </c>
      <c r="U439" s="1" t="s">
        <v>3</v>
      </c>
      <c r="V439" s="1" t="e">
        <f t="shared" si="86"/>
        <v>#REF!</v>
      </c>
      <c r="W439" s="1" t="e">
        <f t="shared" si="87"/>
        <v>#REF!</v>
      </c>
      <c r="X439" s="1" t="s">
        <v>524</v>
      </c>
      <c r="AC439" s="6"/>
      <c r="AH439" s="1" t="e">
        <f t="shared" si="88"/>
        <v>#REF!</v>
      </c>
      <c r="AI439" s="1" t="e">
        <f t="shared" si="89"/>
        <v>#REF!</v>
      </c>
      <c r="AJ439" s="1" t="e">
        <f t="shared" si="90"/>
        <v>#REF!</v>
      </c>
      <c r="AK439" s="1" t="e">
        <f t="shared" si="91"/>
        <v>#REF!</v>
      </c>
      <c r="AL439" s="1" t="s">
        <v>54</v>
      </c>
      <c r="AM439" s="1" t="s">
        <v>151</v>
      </c>
      <c r="AN439" s="11" t="e">
        <f t="shared" si="84"/>
        <v>#REF!</v>
      </c>
      <c r="AO439" s="1" t="str">
        <f>Table110[[#This Row],[Manufacturer''s Category]]</f>
        <v>Community</v>
      </c>
      <c r="AQ439" s="1" t="e">
        <f t="shared" si="92"/>
        <v>#REF!</v>
      </c>
    </row>
    <row r="440" spans="1:43" ht="42" customHeight="1" x14ac:dyDescent="0.3">
      <c r="A440" s="1" t="e">
        <f t="shared" si="82"/>
        <v>#REF!</v>
      </c>
      <c r="B440" s="5" t="e">
        <f t="shared" si="83"/>
        <v>#REF!</v>
      </c>
      <c r="C440" s="33" t="s">
        <v>4607</v>
      </c>
      <c r="D440" s="1" t="s">
        <v>1832</v>
      </c>
      <c r="E440" s="1" t="s">
        <v>53</v>
      </c>
      <c r="F440" s="31">
        <v>1210</v>
      </c>
      <c r="G440" s="1" t="s">
        <v>1831</v>
      </c>
      <c r="M440" s="1" t="s">
        <v>73</v>
      </c>
      <c r="N440" s="1" t="s">
        <v>1</v>
      </c>
      <c r="O440" s="23">
        <v>14.514944</v>
      </c>
      <c r="P440" s="1" t="e">
        <f t="shared" si="85"/>
        <v>#REF!</v>
      </c>
      <c r="R440" s="7" t="str">
        <f>Table110[[#This Row],[Short Description]]</f>
        <v>VSB-BFR22W</v>
      </c>
      <c r="S440" s="1" t="s">
        <v>1833</v>
      </c>
      <c r="T440" s="1" t="s">
        <v>515</v>
      </c>
      <c r="U440" s="1" t="s">
        <v>3</v>
      </c>
      <c r="V440" s="1" t="e">
        <f t="shared" si="86"/>
        <v>#REF!</v>
      </c>
      <c r="W440" s="1" t="e">
        <f t="shared" si="87"/>
        <v>#REF!</v>
      </c>
      <c r="X440" s="1" t="s">
        <v>524</v>
      </c>
      <c r="AC440" s="6"/>
      <c r="AH440" s="1" t="e">
        <f t="shared" si="88"/>
        <v>#REF!</v>
      </c>
      <c r="AI440" s="1" t="e">
        <f t="shared" si="89"/>
        <v>#REF!</v>
      </c>
      <c r="AJ440" s="1" t="e">
        <f t="shared" si="90"/>
        <v>#REF!</v>
      </c>
      <c r="AK440" s="1" t="e">
        <f t="shared" si="91"/>
        <v>#REF!</v>
      </c>
      <c r="AL440" s="1" t="s">
        <v>54</v>
      </c>
      <c r="AM440" s="1" t="s">
        <v>151</v>
      </c>
      <c r="AN440" s="11" t="e">
        <f t="shared" si="84"/>
        <v>#REF!</v>
      </c>
      <c r="AO440" s="1" t="str">
        <f>Table110[[#This Row],[Manufacturer''s Category]]</f>
        <v>Community</v>
      </c>
      <c r="AQ440" s="1" t="e">
        <f t="shared" si="92"/>
        <v>#REF!</v>
      </c>
    </row>
    <row r="441" spans="1:43" ht="42" customHeight="1" x14ac:dyDescent="0.3">
      <c r="A441" s="1" t="e">
        <f t="shared" si="82"/>
        <v>#REF!</v>
      </c>
      <c r="B441" s="5" t="e">
        <f t="shared" si="83"/>
        <v>#REF!</v>
      </c>
      <c r="C441" s="33" t="s">
        <v>4608</v>
      </c>
      <c r="D441" s="1" t="s">
        <v>1835</v>
      </c>
      <c r="E441" s="1" t="s">
        <v>53</v>
      </c>
      <c r="F441" s="31">
        <v>1706</v>
      </c>
      <c r="G441" s="1" t="s">
        <v>1834</v>
      </c>
      <c r="M441" s="1" t="s">
        <v>73</v>
      </c>
      <c r="N441" s="1" t="s">
        <v>1</v>
      </c>
      <c r="O441" s="23">
        <v>19.504456000000001</v>
      </c>
      <c r="P441" s="1" t="e">
        <f t="shared" si="85"/>
        <v>#REF!</v>
      </c>
      <c r="R441" s="7" t="str">
        <f>Table110[[#This Row],[Short Description]]</f>
        <v>VSB-SBR54B</v>
      </c>
      <c r="S441" s="1" t="s">
        <v>1836</v>
      </c>
      <c r="T441" s="1" t="s">
        <v>515</v>
      </c>
      <c r="U441" s="1" t="s">
        <v>3</v>
      </c>
      <c r="V441" s="1" t="e">
        <f t="shared" si="86"/>
        <v>#REF!</v>
      </c>
      <c r="W441" s="1" t="e">
        <f t="shared" si="87"/>
        <v>#REF!</v>
      </c>
      <c r="X441" s="1" t="s">
        <v>524</v>
      </c>
      <c r="AC441" s="6"/>
      <c r="AH441" s="1" t="e">
        <f t="shared" si="88"/>
        <v>#REF!</v>
      </c>
      <c r="AI441" s="1" t="e">
        <f t="shared" si="89"/>
        <v>#REF!</v>
      </c>
      <c r="AJ441" s="1" t="e">
        <f t="shared" si="90"/>
        <v>#REF!</v>
      </c>
      <c r="AK441" s="1" t="e">
        <f t="shared" si="91"/>
        <v>#REF!</v>
      </c>
      <c r="AL441" s="1" t="s">
        <v>54</v>
      </c>
      <c r="AM441" s="1" t="s">
        <v>151</v>
      </c>
      <c r="AN441" s="11" t="e">
        <f t="shared" si="84"/>
        <v>#REF!</v>
      </c>
      <c r="AO441" s="1" t="str">
        <f>Table110[[#This Row],[Manufacturer''s Category]]</f>
        <v>Community</v>
      </c>
      <c r="AQ441" s="1" t="e">
        <f t="shared" si="92"/>
        <v>#REF!</v>
      </c>
    </row>
    <row r="442" spans="1:43" ht="42" customHeight="1" x14ac:dyDescent="0.3">
      <c r="A442" s="1" t="e">
        <f t="shared" si="82"/>
        <v>#REF!</v>
      </c>
      <c r="B442" s="5" t="e">
        <f t="shared" si="83"/>
        <v>#REF!</v>
      </c>
      <c r="C442" s="33" t="s">
        <v>4609</v>
      </c>
      <c r="D442" s="1" t="s">
        <v>1838</v>
      </c>
      <c r="E442" s="1" t="s">
        <v>53</v>
      </c>
      <c r="F442" s="31">
        <v>1706</v>
      </c>
      <c r="G442" s="1" t="s">
        <v>1837</v>
      </c>
      <c r="M442" s="1" t="s">
        <v>73</v>
      </c>
      <c r="N442" s="1" t="s">
        <v>1</v>
      </c>
      <c r="O442" s="23">
        <v>19.504456000000001</v>
      </c>
      <c r="P442" s="1" t="e">
        <f t="shared" si="85"/>
        <v>#REF!</v>
      </c>
      <c r="R442" s="7" t="str">
        <f>Table110[[#This Row],[Short Description]]</f>
        <v>VSB-SBR54W</v>
      </c>
      <c r="S442" s="1" t="s">
        <v>1839</v>
      </c>
      <c r="T442" s="1" t="s">
        <v>515</v>
      </c>
      <c r="U442" s="1" t="s">
        <v>3</v>
      </c>
      <c r="V442" s="1" t="e">
        <f t="shared" si="86"/>
        <v>#REF!</v>
      </c>
      <c r="W442" s="1" t="e">
        <f t="shared" si="87"/>
        <v>#REF!</v>
      </c>
      <c r="X442" s="1" t="s">
        <v>524</v>
      </c>
      <c r="AC442" s="6"/>
      <c r="AH442" s="1" t="e">
        <f t="shared" si="88"/>
        <v>#REF!</v>
      </c>
      <c r="AI442" s="1" t="e">
        <f t="shared" si="89"/>
        <v>#REF!</v>
      </c>
      <c r="AJ442" s="1" t="e">
        <f t="shared" si="90"/>
        <v>#REF!</v>
      </c>
      <c r="AK442" s="1" t="e">
        <f t="shared" si="91"/>
        <v>#REF!</v>
      </c>
      <c r="AL442" s="1" t="s">
        <v>54</v>
      </c>
      <c r="AM442" s="1" t="s">
        <v>151</v>
      </c>
      <c r="AN442" s="11" t="e">
        <f t="shared" si="84"/>
        <v>#REF!</v>
      </c>
      <c r="AO442" s="1" t="str">
        <f>Table110[[#This Row],[Manufacturer''s Category]]</f>
        <v>Community</v>
      </c>
      <c r="AQ442" s="1" t="e">
        <f t="shared" si="92"/>
        <v>#REF!</v>
      </c>
    </row>
    <row r="443" spans="1:43" ht="42" customHeight="1" x14ac:dyDescent="0.3">
      <c r="A443" s="1" t="e">
        <f t="shared" si="82"/>
        <v>#REF!</v>
      </c>
      <c r="B443" s="5" t="e">
        <f t="shared" si="83"/>
        <v>#REF!</v>
      </c>
      <c r="C443" s="33" t="s">
        <v>4610</v>
      </c>
      <c r="D443" s="1" t="s">
        <v>1841</v>
      </c>
      <c r="E443" s="1" t="s">
        <v>53</v>
      </c>
      <c r="F443" s="31">
        <v>1550</v>
      </c>
      <c r="G443" s="1" t="s">
        <v>1840</v>
      </c>
      <c r="M443" s="1" t="s">
        <v>73</v>
      </c>
      <c r="N443" s="1" t="s">
        <v>1</v>
      </c>
      <c r="O443" s="23">
        <v>10.5233344</v>
      </c>
      <c r="P443" s="1" t="e">
        <f t="shared" ref="P443:P450" si="93">WeightUOM</f>
        <v>#REF!</v>
      </c>
      <c r="R443" s="7" t="str">
        <f>Table110[[#This Row],[Short Description]]</f>
        <v>W2-218</v>
      </c>
      <c r="S443" s="1" t="s">
        <v>1842</v>
      </c>
      <c r="T443" s="1" t="s">
        <v>1456</v>
      </c>
      <c r="U443" s="1" t="s">
        <v>57</v>
      </c>
      <c r="V443" s="1" t="e">
        <f t="shared" ref="V443:V450" si="94">NotForSale</f>
        <v>#REF!</v>
      </c>
      <c r="W443" s="1" t="e">
        <f t="shared" ref="W443:W450" si="95">ItemStatus</f>
        <v>#REF!</v>
      </c>
      <c r="X443" s="1" t="s">
        <v>524</v>
      </c>
      <c r="AC443" s="6"/>
      <c r="AH443" s="1" t="e">
        <f t="shared" ref="AH443:AH450" si="96">FOB</f>
        <v>#REF!</v>
      </c>
      <c r="AI443" s="1" t="e">
        <f t="shared" ref="AI443:AI450" si="97">Freight</f>
        <v>#REF!</v>
      </c>
      <c r="AJ443" s="1" t="e">
        <f t="shared" ref="AJ443:AJ450" si="98">DropShip</f>
        <v>#REF!</v>
      </c>
      <c r="AK443" s="1" t="e">
        <f t="shared" ref="AK443:AK450" si="99">EnergyStar</f>
        <v>#REF!</v>
      </c>
      <c r="AL443" s="1" t="s">
        <v>54</v>
      </c>
      <c r="AM443" s="1" t="s">
        <v>151</v>
      </c>
      <c r="AN443" s="11" t="e">
        <f t="shared" si="84"/>
        <v>#REF!</v>
      </c>
      <c r="AO443" s="1" t="str">
        <f>Table110[[#This Row],[Manufacturer''s Category]]</f>
        <v>Community</v>
      </c>
      <c r="AQ443" s="1" t="e">
        <f t="shared" ref="AQ443:AQ450" si="100">InfoComm_Number</f>
        <v>#REF!</v>
      </c>
    </row>
    <row r="444" spans="1:43" ht="42" customHeight="1" x14ac:dyDescent="0.3">
      <c r="A444" s="1" t="e">
        <f t="shared" si="82"/>
        <v>#REF!</v>
      </c>
      <c r="B444" s="5" t="e">
        <f t="shared" si="83"/>
        <v>#REF!</v>
      </c>
      <c r="C444" s="33" t="s">
        <v>4611</v>
      </c>
      <c r="D444" s="1" t="s">
        <v>1844</v>
      </c>
      <c r="E444" s="1" t="s">
        <v>53</v>
      </c>
      <c r="F444" s="31">
        <v>1652</v>
      </c>
      <c r="G444" s="1" t="s">
        <v>1843</v>
      </c>
      <c r="M444" s="1" t="s">
        <v>73</v>
      </c>
      <c r="N444" s="1" t="s">
        <v>1</v>
      </c>
      <c r="O444" s="23">
        <v>11.793392000000001</v>
      </c>
      <c r="P444" s="1" t="e">
        <f t="shared" si="93"/>
        <v>#REF!</v>
      </c>
      <c r="R444" s="7" t="str">
        <f>Table110[[#This Row],[Short Description]]</f>
        <v>W2-218T</v>
      </c>
      <c r="S444" s="1" t="s">
        <v>1845</v>
      </c>
      <c r="T444" s="1" t="s">
        <v>1456</v>
      </c>
      <c r="U444" s="1" t="s">
        <v>57</v>
      </c>
      <c r="V444" s="1" t="e">
        <f t="shared" si="94"/>
        <v>#REF!</v>
      </c>
      <c r="W444" s="1" t="e">
        <f t="shared" si="95"/>
        <v>#REF!</v>
      </c>
      <c r="X444" s="1" t="s">
        <v>524</v>
      </c>
      <c r="AC444" s="6"/>
      <c r="AH444" s="1" t="e">
        <f t="shared" si="96"/>
        <v>#REF!</v>
      </c>
      <c r="AI444" s="1" t="e">
        <f t="shared" si="97"/>
        <v>#REF!</v>
      </c>
      <c r="AJ444" s="1" t="e">
        <f t="shared" si="98"/>
        <v>#REF!</v>
      </c>
      <c r="AK444" s="1" t="e">
        <f t="shared" si="99"/>
        <v>#REF!</v>
      </c>
      <c r="AL444" s="1" t="s">
        <v>54</v>
      </c>
      <c r="AM444" s="1" t="s">
        <v>151</v>
      </c>
      <c r="AN444" s="11" t="e">
        <f t="shared" si="84"/>
        <v>#REF!</v>
      </c>
      <c r="AO444" s="1" t="str">
        <f>Table110[[#This Row],[Manufacturer''s Category]]</f>
        <v>Community</v>
      </c>
      <c r="AQ444" s="1" t="e">
        <f t="shared" si="100"/>
        <v>#REF!</v>
      </c>
    </row>
    <row r="445" spans="1:43" ht="42" customHeight="1" x14ac:dyDescent="0.3">
      <c r="A445" s="1" t="e">
        <f t="shared" si="82"/>
        <v>#REF!</v>
      </c>
      <c r="B445" s="5" t="e">
        <f t="shared" si="83"/>
        <v>#REF!</v>
      </c>
      <c r="C445" s="33" t="s">
        <v>4612</v>
      </c>
      <c r="D445" s="1" t="s">
        <v>1847</v>
      </c>
      <c r="E445" s="1" t="s">
        <v>53</v>
      </c>
      <c r="F445" s="31">
        <v>1550</v>
      </c>
      <c r="G445" s="1" t="s">
        <v>1846</v>
      </c>
      <c r="M445" s="1" t="s">
        <v>73</v>
      </c>
      <c r="N445" s="1" t="s">
        <v>1</v>
      </c>
      <c r="O445" s="23">
        <v>10.5233344</v>
      </c>
      <c r="P445" s="1" t="e">
        <f t="shared" si="93"/>
        <v>#REF!</v>
      </c>
      <c r="R445" s="7" t="str">
        <f>Table110[[#This Row],[Short Description]]</f>
        <v>W2-218W</v>
      </c>
      <c r="S445" s="1" t="s">
        <v>1848</v>
      </c>
      <c r="T445" s="1" t="s">
        <v>1456</v>
      </c>
      <c r="U445" s="1" t="s">
        <v>57</v>
      </c>
      <c r="V445" s="1" t="e">
        <f t="shared" si="94"/>
        <v>#REF!</v>
      </c>
      <c r="W445" s="1" t="e">
        <f t="shared" si="95"/>
        <v>#REF!</v>
      </c>
      <c r="X445" s="1" t="s">
        <v>524</v>
      </c>
      <c r="AC445" s="6"/>
      <c r="AH445" s="1" t="e">
        <f t="shared" si="96"/>
        <v>#REF!</v>
      </c>
      <c r="AI445" s="1" t="e">
        <f t="shared" si="97"/>
        <v>#REF!</v>
      </c>
      <c r="AJ445" s="1" t="e">
        <f t="shared" si="98"/>
        <v>#REF!</v>
      </c>
      <c r="AK445" s="1" t="e">
        <f t="shared" si="99"/>
        <v>#REF!</v>
      </c>
      <c r="AL445" s="1" t="s">
        <v>54</v>
      </c>
      <c r="AM445" s="1" t="s">
        <v>151</v>
      </c>
      <c r="AN445" s="11" t="e">
        <f t="shared" si="84"/>
        <v>#REF!</v>
      </c>
      <c r="AO445" s="1" t="str">
        <f>Table110[[#This Row],[Manufacturer''s Category]]</f>
        <v>Community</v>
      </c>
      <c r="AQ445" s="1" t="e">
        <f t="shared" si="100"/>
        <v>#REF!</v>
      </c>
    </row>
    <row r="446" spans="1:43" ht="42" customHeight="1" x14ac:dyDescent="0.3">
      <c r="A446" s="1" t="e">
        <f t="shared" si="82"/>
        <v>#REF!</v>
      </c>
      <c r="B446" s="5" t="e">
        <f t="shared" si="83"/>
        <v>#REF!</v>
      </c>
      <c r="C446" s="33" t="s">
        <v>4613</v>
      </c>
      <c r="D446" s="1" t="s">
        <v>1850</v>
      </c>
      <c r="E446" s="1" t="s">
        <v>53</v>
      </c>
      <c r="F446" s="31">
        <v>1652</v>
      </c>
      <c r="G446" s="1" t="s">
        <v>1849</v>
      </c>
      <c r="M446" s="1" t="s">
        <v>73</v>
      </c>
      <c r="N446" s="1" t="s">
        <v>1</v>
      </c>
      <c r="O446" s="23">
        <v>11.793392000000001</v>
      </c>
      <c r="P446" s="1" t="e">
        <f t="shared" si="93"/>
        <v>#REF!</v>
      </c>
      <c r="R446" s="7" t="str">
        <f>Table110[[#This Row],[Short Description]]</f>
        <v>W2-218WT</v>
      </c>
      <c r="S446" s="1" t="s">
        <v>1851</v>
      </c>
      <c r="T446" s="1" t="s">
        <v>1456</v>
      </c>
      <c r="U446" s="1" t="s">
        <v>57</v>
      </c>
      <c r="V446" s="1" t="e">
        <f t="shared" si="94"/>
        <v>#REF!</v>
      </c>
      <c r="W446" s="1" t="e">
        <f t="shared" si="95"/>
        <v>#REF!</v>
      </c>
      <c r="X446" s="1" t="s">
        <v>524</v>
      </c>
      <c r="AC446" s="6"/>
      <c r="AH446" s="1" t="e">
        <f t="shared" si="96"/>
        <v>#REF!</v>
      </c>
      <c r="AI446" s="1" t="e">
        <f t="shared" si="97"/>
        <v>#REF!</v>
      </c>
      <c r="AJ446" s="1" t="e">
        <f t="shared" si="98"/>
        <v>#REF!</v>
      </c>
      <c r="AK446" s="1" t="e">
        <f t="shared" si="99"/>
        <v>#REF!</v>
      </c>
      <c r="AL446" s="1" t="s">
        <v>54</v>
      </c>
      <c r="AM446" s="1" t="s">
        <v>151</v>
      </c>
      <c r="AN446" s="11" t="e">
        <f t="shared" si="84"/>
        <v>#REF!</v>
      </c>
      <c r="AO446" s="1" t="str">
        <f>Table110[[#This Row],[Manufacturer''s Category]]</f>
        <v>Community</v>
      </c>
      <c r="AQ446" s="1" t="e">
        <f t="shared" si="100"/>
        <v>#REF!</v>
      </c>
    </row>
    <row r="447" spans="1:43" ht="42" customHeight="1" x14ac:dyDescent="0.3">
      <c r="A447" s="1" t="e">
        <f t="shared" si="82"/>
        <v>#REF!</v>
      </c>
      <c r="B447" s="5" t="e">
        <f t="shared" si="83"/>
        <v>#REF!</v>
      </c>
      <c r="C447" s="33" t="s">
        <v>4614</v>
      </c>
      <c r="D447" s="7" t="s">
        <v>1853</v>
      </c>
      <c r="E447" s="7" t="s">
        <v>53</v>
      </c>
      <c r="F447" s="27">
        <v>2500</v>
      </c>
      <c r="G447" s="1" t="s">
        <v>1852</v>
      </c>
      <c r="M447" s="1" t="s">
        <v>73</v>
      </c>
      <c r="N447" s="1" t="s">
        <v>1</v>
      </c>
      <c r="O447" s="24">
        <v>19.958047999999998</v>
      </c>
      <c r="P447" s="1" t="e">
        <f t="shared" si="93"/>
        <v>#REF!</v>
      </c>
      <c r="R447" s="7" t="str">
        <f>Table110[[#This Row],[Short Description]]</f>
        <v>W2-2W8</v>
      </c>
      <c r="S447" s="7" t="s">
        <v>1854</v>
      </c>
      <c r="T447" s="1" t="s">
        <v>1456</v>
      </c>
      <c r="U447" s="1" t="s">
        <v>57</v>
      </c>
      <c r="V447" s="1" t="e">
        <f t="shared" si="94"/>
        <v>#REF!</v>
      </c>
      <c r="W447" s="1" t="e">
        <f t="shared" si="95"/>
        <v>#REF!</v>
      </c>
      <c r="X447" s="1" t="s">
        <v>524</v>
      </c>
      <c r="AC447" s="6"/>
      <c r="AH447" s="1" t="e">
        <f t="shared" si="96"/>
        <v>#REF!</v>
      </c>
      <c r="AI447" s="1" t="e">
        <f t="shared" si="97"/>
        <v>#REF!</v>
      </c>
      <c r="AJ447" s="1" t="e">
        <f t="shared" si="98"/>
        <v>#REF!</v>
      </c>
      <c r="AK447" s="1" t="e">
        <f t="shared" si="99"/>
        <v>#REF!</v>
      </c>
      <c r="AL447" s="1" t="s">
        <v>54</v>
      </c>
      <c r="AM447" s="1" t="s">
        <v>151</v>
      </c>
      <c r="AN447" s="11" t="e">
        <f t="shared" si="84"/>
        <v>#REF!</v>
      </c>
      <c r="AO447" s="1" t="str">
        <f>Table110[[#This Row],[Manufacturer''s Category]]</f>
        <v>Community</v>
      </c>
      <c r="AQ447" s="1" t="e">
        <f t="shared" si="100"/>
        <v>#REF!</v>
      </c>
    </row>
    <row r="448" spans="1:43" ht="42" customHeight="1" x14ac:dyDescent="0.3">
      <c r="A448" s="1" t="e">
        <f t="shared" si="82"/>
        <v>#REF!</v>
      </c>
      <c r="B448" s="5" t="e">
        <f t="shared" si="83"/>
        <v>#REF!</v>
      </c>
      <c r="C448" s="33" t="s">
        <v>4615</v>
      </c>
      <c r="D448" s="1" t="s">
        <v>1856</v>
      </c>
      <c r="E448" s="7" t="s">
        <v>53</v>
      </c>
      <c r="F448" s="31">
        <v>2600</v>
      </c>
      <c r="G448" s="1" t="s">
        <v>1855</v>
      </c>
      <c r="M448" s="1" t="s">
        <v>73</v>
      </c>
      <c r="N448" s="1" t="s">
        <v>1</v>
      </c>
      <c r="O448" s="23">
        <v>21.772416</v>
      </c>
      <c r="P448" s="1" t="e">
        <f t="shared" si="93"/>
        <v>#REF!</v>
      </c>
      <c r="R448" s="7" t="str">
        <f>Table110[[#This Row],[Short Description]]</f>
        <v>W2-2W8T</v>
      </c>
      <c r="S448" s="7" t="s">
        <v>1857</v>
      </c>
      <c r="T448" s="1" t="s">
        <v>1456</v>
      </c>
      <c r="U448" s="1" t="s">
        <v>57</v>
      </c>
      <c r="V448" s="1" t="e">
        <f t="shared" si="94"/>
        <v>#REF!</v>
      </c>
      <c r="W448" s="1" t="e">
        <f t="shared" si="95"/>
        <v>#REF!</v>
      </c>
      <c r="X448" s="1" t="s">
        <v>524</v>
      </c>
      <c r="AC448" s="6"/>
      <c r="AH448" s="1" t="e">
        <f t="shared" si="96"/>
        <v>#REF!</v>
      </c>
      <c r="AI448" s="1" t="e">
        <f t="shared" si="97"/>
        <v>#REF!</v>
      </c>
      <c r="AJ448" s="1" t="e">
        <f t="shared" si="98"/>
        <v>#REF!</v>
      </c>
      <c r="AK448" s="1" t="e">
        <f t="shared" si="99"/>
        <v>#REF!</v>
      </c>
      <c r="AL448" s="1" t="s">
        <v>54</v>
      </c>
      <c r="AM448" s="1" t="s">
        <v>151</v>
      </c>
      <c r="AN448" s="11" t="e">
        <f t="shared" si="84"/>
        <v>#REF!</v>
      </c>
      <c r="AO448" s="1" t="str">
        <f>Table110[[#This Row],[Manufacturer''s Category]]</f>
        <v>Community</v>
      </c>
      <c r="AQ448" s="1" t="e">
        <f t="shared" si="100"/>
        <v>#REF!</v>
      </c>
    </row>
    <row r="449" spans="1:43" ht="42" customHeight="1" x14ac:dyDescent="0.3">
      <c r="A449" s="1" t="e">
        <f t="shared" si="82"/>
        <v>#REF!</v>
      </c>
      <c r="B449" s="5" t="e">
        <f t="shared" si="83"/>
        <v>#REF!</v>
      </c>
      <c r="C449" s="33" t="s">
        <v>4616</v>
      </c>
      <c r="D449" s="1" t="s">
        <v>1859</v>
      </c>
      <c r="E449" s="7" t="s">
        <v>53</v>
      </c>
      <c r="F449" s="31">
        <v>2500</v>
      </c>
      <c r="G449" s="1" t="s">
        <v>1858</v>
      </c>
      <c r="M449" s="1" t="s">
        <v>73</v>
      </c>
      <c r="N449" s="1" t="s">
        <v>1</v>
      </c>
      <c r="O449" s="23">
        <v>19.958047999999998</v>
      </c>
      <c r="P449" s="1" t="e">
        <f t="shared" si="93"/>
        <v>#REF!</v>
      </c>
      <c r="R449" s="7" t="str">
        <f>Table110[[#This Row],[Short Description]]</f>
        <v>W2-2W8W</v>
      </c>
      <c r="S449" s="7" t="s">
        <v>1860</v>
      </c>
      <c r="T449" s="1" t="s">
        <v>1456</v>
      </c>
      <c r="U449" s="1" t="s">
        <v>57</v>
      </c>
      <c r="V449" s="1" t="e">
        <f t="shared" si="94"/>
        <v>#REF!</v>
      </c>
      <c r="W449" s="1" t="e">
        <f t="shared" si="95"/>
        <v>#REF!</v>
      </c>
      <c r="X449" s="1" t="s">
        <v>524</v>
      </c>
      <c r="AC449" s="6"/>
      <c r="AH449" s="1" t="e">
        <f t="shared" si="96"/>
        <v>#REF!</v>
      </c>
      <c r="AI449" s="1" t="e">
        <f t="shared" si="97"/>
        <v>#REF!</v>
      </c>
      <c r="AJ449" s="1" t="e">
        <f t="shared" si="98"/>
        <v>#REF!</v>
      </c>
      <c r="AK449" s="1" t="e">
        <f t="shared" si="99"/>
        <v>#REF!</v>
      </c>
      <c r="AL449" s="1" t="s">
        <v>54</v>
      </c>
      <c r="AM449" s="1" t="s">
        <v>151</v>
      </c>
      <c r="AN449" s="11" t="e">
        <f t="shared" si="84"/>
        <v>#REF!</v>
      </c>
      <c r="AO449" s="1" t="str">
        <f>Table110[[#This Row],[Manufacturer''s Category]]</f>
        <v>Community</v>
      </c>
      <c r="AQ449" s="1" t="e">
        <f t="shared" si="100"/>
        <v>#REF!</v>
      </c>
    </row>
    <row r="450" spans="1:43" ht="42" customHeight="1" x14ac:dyDescent="0.3">
      <c r="A450" s="1" t="e">
        <f t="shared" si="82"/>
        <v>#REF!</v>
      </c>
      <c r="B450" s="5" t="e">
        <f t="shared" si="83"/>
        <v>#REF!</v>
      </c>
      <c r="C450" s="33" t="s">
        <v>4617</v>
      </c>
      <c r="D450" s="1" t="s">
        <v>1862</v>
      </c>
      <c r="E450" s="1" t="s">
        <v>53</v>
      </c>
      <c r="F450" s="31">
        <v>2600</v>
      </c>
      <c r="G450" s="1" t="s">
        <v>1861</v>
      </c>
      <c r="M450" s="1" t="s">
        <v>73</v>
      </c>
      <c r="N450" s="1" t="s">
        <v>1</v>
      </c>
      <c r="O450" s="23">
        <v>21.772416</v>
      </c>
      <c r="P450" s="1" t="e">
        <f t="shared" si="93"/>
        <v>#REF!</v>
      </c>
      <c r="R450" s="1" t="str">
        <f>Table110[[#This Row],[Short Description]]</f>
        <v>W2-2W8WT</v>
      </c>
      <c r="S450" s="1" t="s">
        <v>1863</v>
      </c>
      <c r="T450" s="1" t="s">
        <v>1456</v>
      </c>
      <c r="U450" s="1" t="s">
        <v>57</v>
      </c>
      <c r="V450" s="1" t="e">
        <f t="shared" si="94"/>
        <v>#REF!</v>
      </c>
      <c r="W450" s="1" t="e">
        <f t="shared" si="95"/>
        <v>#REF!</v>
      </c>
      <c r="X450" s="1" t="s">
        <v>524</v>
      </c>
      <c r="AC450" s="6"/>
      <c r="AH450" s="1" t="e">
        <f t="shared" si="96"/>
        <v>#REF!</v>
      </c>
      <c r="AI450" s="1" t="e">
        <f t="shared" si="97"/>
        <v>#REF!</v>
      </c>
      <c r="AJ450" s="1" t="e">
        <f t="shared" si="98"/>
        <v>#REF!</v>
      </c>
      <c r="AK450" s="1" t="e">
        <f t="shared" si="99"/>
        <v>#REF!</v>
      </c>
      <c r="AL450" s="1" t="s">
        <v>54</v>
      </c>
      <c r="AM450" s="1" t="s">
        <v>151</v>
      </c>
      <c r="AN450" s="11" t="e">
        <f t="shared" si="84"/>
        <v>#REF!</v>
      </c>
      <c r="AO450" s="1" t="str">
        <f>Table110[[#This Row],[Manufacturer''s Category]]</f>
        <v>Community</v>
      </c>
      <c r="AQ450" s="1" t="e">
        <f t="shared" si="100"/>
        <v>#REF!</v>
      </c>
    </row>
  </sheetData>
  <conditionalFormatting sqref="C7:C9">
    <cfRule type="duplicateValues" dxfId="38" priority="13"/>
  </conditionalFormatting>
  <conditionalFormatting sqref="C10 C2:C6">
    <cfRule type="duplicateValues" dxfId="37" priority="14"/>
  </conditionalFormatting>
  <conditionalFormatting sqref="C395">
    <cfRule type="duplicateValues" dxfId="36" priority="12"/>
  </conditionalFormatting>
  <conditionalFormatting sqref="C396:C397">
    <cfRule type="duplicateValues" dxfId="35" priority="11"/>
  </conditionalFormatting>
  <conditionalFormatting sqref="C399">
    <cfRule type="duplicateValues" dxfId="34" priority="10"/>
  </conditionalFormatting>
  <conditionalFormatting sqref="C402">
    <cfRule type="duplicateValues" dxfId="33" priority="9"/>
  </conditionalFormatting>
  <conditionalFormatting sqref="C403">
    <cfRule type="duplicateValues" dxfId="32" priority="8"/>
  </conditionalFormatting>
  <conditionalFormatting sqref="C404">
    <cfRule type="duplicateValues" dxfId="31" priority="7"/>
  </conditionalFormatting>
  <conditionalFormatting sqref="C405">
    <cfRule type="duplicateValues" dxfId="30" priority="6"/>
  </conditionalFormatting>
  <conditionalFormatting sqref="C406:C407">
    <cfRule type="duplicateValues" dxfId="29" priority="5"/>
  </conditionalFormatting>
  <conditionalFormatting sqref="C408">
    <cfRule type="duplicateValues" dxfId="28" priority="4"/>
  </conditionalFormatting>
  <conditionalFormatting sqref="C447">
    <cfRule type="duplicateValues" dxfId="27" priority="1"/>
  </conditionalFormatting>
  <conditionalFormatting sqref="C448:C449">
    <cfRule type="duplicateValues" dxfId="26" priority="24"/>
  </conditionalFormatting>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E8D1-69EE-48DF-A656-9C4A48F562BB}">
  <sheetPr codeName="Sheet8"/>
  <dimension ref="A1:AR3"/>
  <sheetViews>
    <sheetView zoomScale="115" zoomScaleNormal="115" workbookViewId="0">
      <pane xSplit="4" ySplit="1" topLeftCell="E2" activePane="bottomRight" state="frozen"/>
      <selection pane="topRight" activeCell="E1" sqref="E1"/>
      <selection pane="bottomLeft" activeCell="A2" sqref="A2"/>
      <selection pane="bottomRight" activeCell="N2" sqref="N2:N3"/>
    </sheetView>
  </sheetViews>
  <sheetFormatPr defaultRowHeight="13.2" x14ac:dyDescent="0.25"/>
  <cols>
    <col min="1" max="1" width="17.5546875" customWidth="1"/>
    <col min="2" max="2" width="19.44140625" customWidth="1"/>
    <col min="3" max="3" width="15.44140625" customWidth="1"/>
    <col min="4" max="4" width="28.44140625" customWidth="1"/>
    <col min="5" max="5" width="11.109375" customWidth="1"/>
    <col min="6" max="6" width="14.109375" customWidth="1"/>
    <col min="7" max="7" width="15.6640625" customWidth="1"/>
    <col min="8" max="14" width="11.33203125" bestFit="1" customWidth="1"/>
    <col min="15" max="15" width="13.88671875" bestFit="1" customWidth="1"/>
    <col min="16" max="16" width="14.109375" customWidth="1"/>
    <col min="17" max="17" width="11.44140625" bestFit="1" customWidth="1"/>
    <col min="18" max="18" width="23.109375" bestFit="1" customWidth="1"/>
    <col min="19" max="19" width="56.33203125" customWidth="1"/>
    <col min="20" max="20" width="34.44140625" customWidth="1"/>
    <col min="21" max="21" width="10.5546875" customWidth="1"/>
    <col min="22" max="22" width="13.88671875" customWidth="1"/>
    <col min="23" max="23" width="10.5546875" customWidth="1"/>
    <col min="24" max="24" width="17" customWidth="1"/>
    <col min="25" max="25" width="18.88671875" customWidth="1"/>
    <col min="26" max="26" width="20" customWidth="1"/>
    <col min="27" max="27" width="23.44140625" customWidth="1"/>
    <col min="28" max="28" width="22.33203125" bestFit="1" customWidth="1"/>
    <col min="29" max="29" width="19.88671875" customWidth="1"/>
    <col min="30" max="30" width="10" customWidth="1"/>
    <col min="31" max="31" width="9.44140625" customWidth="1"/>
    <col min="32" max="32" width="14.5546875" customWidth="1"/>
    <col min="33" max="33" width="10.5546875" customWidth="1"/>
    <col min="34" max="34" width="16.109375" bestFit="1" customWidth="1"/>
    <col min="35" max="35" width="15.44140625" customWidth="1"/>
    <col min="36" max="36" width="12" customWidth="1"/>
    <col min="37" max="37" width="16.5546875" customWidth="1"/>
    <col min="38" max="38" width="16.44140625" customWidth="1"/>
    <col min="39" max="39" width="18.109375" bestFit="1" customWidth="1"/>
    <col min="40" max="40" width="21" customWidth="1"/>
    <col min="41" max="41" width="15.44140625" customWidth="1"/>
    <col min="42" max="42" width="15.33203125" customWidth="1"/>
    <col min="43" max="43" width="20.44140625" customWidth="1"/>
    <col min="44" max="44" width="72.109375" customWidth="1"/>
  </cols>
  <sheetData>
    <row r="1" spans="1:44"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3" si="0">Company</f>
        <v>#REF!</v>
      </c>
      <c r="B2" s="5" t="e">
        <f t="shared" ref="B2:B3" si="1">Effectivity_Date</f>
        <v>#REF!</v>
      </c>
      <c r="C2" s="15" t="s">
        <v>3658</v>
      </c>
      <c r="D2" s="7" t="s">
        <v>1865</v>
      </c>
      <c r="E2" s="7" t="s">
        <v>53</v>
      </c>
      <c r="F2" s="27">
        <v>2500</v>
      </c>
      <c r="G2" s="7" t="s">
        <v>1864</v>
      </c>
      <c r="H2" s="7"/>
      <c r="I2" s="7"/>
      <c r="J2" s="7"/>
      <c r="K2" s="7"/>
      <c r="L2" s="7"/>
      <c r="M2" s="1" t="s">
        <v>54</v>
      </c>
      <c r="N2" s="7" t="s">
        <v>1</v>
      </c>
      <c r="O2" s="24"/>
      <c r="P2" s="1" t="e">
        <f t="shared" ref="P2:P3" si="2">WeightUOM</f>
        <v>#REF!</v>
      </c>
      <c r="Q2" s="7"/>
      <c r="R2" s="7" t="str">
        <f>Table131115[[#This Row],[Short Description]]</f>
        <v>Crowd Mics ATOM</v>
      </c>
      <c r="S2" s="7" t="s">
        <v>1866</v>
      </c>
      <c r="T2" s="7" t="s">
        <v>1867</v>
      </c>
      <c r="U2" s="7" t="s">
        <v>57</v>
      </c>
      <c r="V2" s="7" t="e">
        <f t="shared" ref="V2:V3" si="3">NotForSale</f>
        <v>#REF!</v>
      </c>
      <c r="W2" s="7" t="e">
        <f t="shared" ref="W2:W3" si="4">ItemStatus</f>
        <v>#REF!</v>
      </c>
      <c r="X2" s="7" t="s">
        <v>1868</v>
      </c>
      <c r="Y2" s="7"/>
      <c r="Z2" s="7"/>
      <c r="AA2" s="7" t="s">
        <v>59</v>
      </c>
      <c r="AB2" s="1" t="s">
        <v>1869</v>
      </c>
      <c r="AC2" s="27">
        <f>Table131115[[#This Row],[US MSRP]]</f>
        <v>2500</v>
      </c>
      <c r="AD2" s="7"/>
      <c r="AE2" s="7"/>
      <c r="AF2" s="7"/>
      <c r="AG2" s="7"/>
      <c r="AH2" s="7" t="e">
        <f t="shared" ref="AH2:AH3" si="5">FOB</f>
        <v>#REF!</v>
      </c>
      <c r="AI2" s="7" t="e">
        <f t="shared" ref="AI2:AI3" si="6">Freight</f>
        <v>#REF!</v>
      </c>
      <c r="AJ2" s="7" t="e">
        <f t="shared" ref="AJ2:AJ3" si="7">DropShip</f>
        <v>#REF!</v>
      </c>
      <c r="AK2" s="1" t="e">
        <f t="shared" ref="AK2:AK3" si="8">EnergyStar</f>
        <v>#REF!</v>
      </c>
      <c r="AL2" s="1" t="s">
        <v>73</v>
      </c>
      <c r="AM2" s="1" t="s">
        <v>3114</v>
      </c>
      <c r="AN2" s="47" t="e">
        <f t="shared" ref="AN2:AN3" si="9">URL</f>
        <v>#REF!</v>
      </c>
      <c r="AO2" s="7" t="str">
        <f>Table131115[[#This Row],[Manufacturer''s Category]]</f>
        <v>Crowd Mics</v>
      </c>
      <c r="AP2" s="7"/>
      <c r="AQ2" s="7" t="e">
        <f t="shared" ref="AQ2:AQ3" si="10">InfoComm_Number</f>
        <v>#REF!</v>
      </c>
      <c r="AR2" s="10"/>
    </row>
    <row r="3" spans="1:44" ht="42" customHeight="1" x14ac:dyDescent="0.3">
      <c r="A3" s="1" t="e">
        <f t="shared" si="0"/>
        <v>#REF!</v>
      </c>
      <c r="B3" s="5" t="e">
        <f t="shared" si="1"/>
        <v>#REF!</v>
      </c>
      <c r="C3" s="15"/>
      <c r="D3" s="7" t="s">
        <v>3315</v>
      </c>
      <c r="E3" s="7" t="s">
        <v>53</v>
      </c>
      <c r="F3" s="27" t="s">
        <v>3300</v>
      </c>
      <c r="G3" s="7"/>
      <c r="H3" s="7"/>
      <c r="I3" s="7"/>
      <c r="J3" s="7"/>
      <c r="K3" s="7"/>
      <c r="L3" s="7"/>
      <c r="M3" s="1" t="s">
        <v>73</v>
      </c>
      <c r="N3" s="7" t="s">
        <v>1</v>
      </c>
      <c r="O3" s="34" t="s">
        <v>1870</v>
      </c>
      <c r="P3" s="1" t="e">
        <f t="shared" si="2"/>
        <v>#REF!</v>
      </c>
      <c r="Q3" s="7"/>
      <c r="R3" s="7" t="str">
        <f>Table131115[[#This Row],[Short Description]]</f>
        <v>Crowd Mics Online License</v>
      </c>
      <c r="S3" s="7" t="s">
        <v>3316</v>
      </c>
      <c r="T3" s="7" t="s">
        <v>1867</v>
      </c>
      <c r="U3" s="7" t="s">
        <v>3</v>
      </c>
      <c r="V3" s="7" t="e">
        <f t="shared" si="3"/>
        <v>#REF!</v>
      </c>
      <c r="W3" s="7" t="e">
        <f t="shared" si="4"/>
        <v>#REF!</v>
      </c>
      <c r="X3" s="7" t="s">
        <v>1868</v>
      </c>
      <c r="Y3" s="7"/>
      <c r="Z3" s="7"/>
      <c r="AA3" s="7" t="s">
        <v>59</v>
      </c>
      <c r="AB3" s="1"/>
      <c r="AC3" s="27" t="str">
        <f>Table131115[[#This Row],[US MSRP]]</f>
        <v>FREE</v>
      </c>
      <c r="AD3" s="7"/>
      <c r="AE3" s="7"/>
      <c r="AF3" s="7"/>
      <c r="AG3" s="7"/>
      <c r="AH3" s="7" t="e">
        <f t="shared" si="5"/>
        <v>#REF!</v>
      </c>
      <c r="AI3" s="7" t="e">
        <f t="shared" si="6"/>
        <v>#REF!</v>
      </c>
      <c r="AJ3" s="7" t="e">
        <f t="shared" si="7"/>
        <v>#REF!</v>
      </c>
      <c r="AK3" s="1" t="e">
        <f t="shared" si="8"/>
        <v>#REF!</v>
      </c>
      <c r="AL3" s="1"/>
      <c r="AM3" s="1"/>
      <c r="AN3" s="47" t="e">
        <f t="shared" si="9"/>
        <v>#REF!</v>
      </c>
      <c r="AO3" s="7" t="str">
        <f>Table131115[[#This Row],[Manufacturer''s Category]]</f>
        <v>Crowd Mics</v>
      </c>
      <c r="AP3" s="7"/>
      <c r="AQ3" s="7" t="e">
        <f t="shared" si="10"/>
        <v>#REF!</v>
      </c>
      <c r="AR3" s="10"/>
    </row>
  </sheetData>
  <conditionalFormatting sqref="C2:C3">
    <cfRule type="duplicateValues" dxfId="25" priority="43"/>
    <cfRule type="duplicateValues" dxfId="24" priority="44"/>
  </conditionalFormatting>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6D3B-60AA-4690-ADB9-9354C532440F}">
  <sheetPr codeName="Sheet9"/>
  <dimension ref="A1:AR166"/>
  <sheetViews>
    <sheetView workbookViewId="0">
      <pane xSplit="4" ySplit="1" topLeftCell="E156" activePane="bottomRight" state="frozen"/>
      <selection pane="topRight" activeCell="E1" sqref="E1"/>
      <selection pane="bottomLeft" activeCell="A2" sqref="A2"/>
      <selection pane="bottomRight" activeCell="N28" sqref="N28:N166"/>
    </sheetView>
  </sheetViews>
  <sheetFormatPr defaultRowHeight="13.2" x14ac:dyDescent="0.25"/>
  <cols>
    <col min="1" max="1" width="17.5546875" customWidth="1"/>
    <col min="2" max="2" width="19.5546875" customWidth="1"/>
    <col min="3" max="3" width="15.5546875" customWidth="1"/>
    <col min="4" max="4" width="29.5546875" customWidth="1"/>
    <col min="5" max="5" width="11.109375" customWidth="1"/>
    <col min="6" max="6" width="14" customWidth="1"/>
    <col min="7" max="7" width="15.6640625" customWidth="1"/>
    <col min="8" max="10" width="11.33203125" customWidth="1"/>
    <col min="11" max="11" width="13.5546875" customWidth="1"/>
    <col min="12" max="12" width="20.5546875" customWidth="1"/>
    <col min="13" max="13" width="11.33203125" customWidth="1"/>
    <col min="14" max="14" width="12.109375" customWidth="1"/>
    <col min="15" max="15" width="14.88671875" customWidth="1"/>
    <col min="16" max="16" width="13.6640625" customWidth="1"/>
    <col min="17" max="17" width="12.5546875" customWidth="1"/>
    <col min="18" max="18" width="25.88671875" customWidth="1"/>
    <col min="19" max="19" width="56.5546875" customWidth="1"/>
    <col min="20" max="20" width="27.88671875" customWidth="1"/>
    <col min="21" max="21" width="10.6640625" customWidth="1"/>
    <col min="22" max="22" width="14" customWidth="1"/>
    <col min="23" max="23" width="10.109375" customWidth="1"/>
    <col min="24" max="24" width="16.109375" customWidth="1"/>
    <col min="25" max="25" width="19" customWidth="1"/>
    <col min="26" max="26" width="19.44140625" customWidth="1"/>
    <col min="27" max="27" width="26.88671875" customWidth="1"/>
    <col min="28" max="28" width="25.44140625" customWidth="1"/>
    <col min="29" max="29" width="19.88671875" customWidth="1"/>
    <col min="30" max="30" width="11.109375" customWidth="1"/>
    <col min="31" max="31" width="10.88671875" customWidth="1"/>
    <col min="32" max="32" width="13.44140625" customWidth="1"/>
    <col min="33" max="33" width="10.109375" customWidth="1"/>
    <col min="34" max="34" width="16.5546875" customWidth="1"/>
    <col min="35" max="35" width="17.44140625" customWidth="1"/>
    <col min="36" max="36" width="11.88671875" customWidth="1"/>
    <col min="37" max="37" width="15.5546875" customWidth="1"/>
    <col min="38" max="38" width="22" customWidth="1"/>
    <col min="39" max="39" width="14.88671875" customWidth="1"/>
    <col min="40" max="40" width="23.44140625" customWidth="1"/>
    <col min="41" max="41" width="17.109375" customWidth="1"/>
    <col min="42" max="42" width="15.33203125" customWidth="1"/>
    <col min="43" max="43" width="21" customWidth="1"/>
    <col min="44" max="44" width="74.5546875" customWidth="1"/>
  </cols>
  <sheetData>
    <row r="1" spans="1:44" ht="31.2" x14ac:dyDescent="0.3">
      <c r="A1" s="17" t="s">
        <v>8</v>
      </c>
      <c r="B1" s="17" t="s">
        <v>9</v>
      </c>
      <c r="C1" s="18" t="s">
        <v>10</v>
      </c>
      <c r="D1" s="17" t="s">
        <v>11</v>
      </c>
      <c r="E1" s="17" t="s">
        <v>12</v>
      </c>
      <c r="F1" s="17" t="s">
        <v>13</v>
      </c>
      <c r="G1" s="17" t="s">
        <v>4620</v>
      </c>
      <c r="H1" s="17" t="s">
        <v>14</v>
      </c>
      <c r="I1" s="17" t="s">
        <v>15</v>
      </c>
      <c r="J1" s="17" t="s">
        <v>16</v>
      </c>
      <c r="K1" s="16" t="s">
        <v>404</v>
      </c>
      <c r="L1" s="17" t="s">
        <v>405</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33" si="0">Effectivity_Date</f>
        <v>#REF!</v>
      </c>
      <c r="C2" s="39" t="s">
        <v>3585</v>
      </c>
      <c r="D2" s="40" t="s">
        <v>3437</v>
      </c>
      <c r="E2" s="1" t="s">
        <v>53</v>
      </c>
      <c r="F2" s="31">
        <v>150</v>
      </c>
      <c r="G2" s="1" t="s">
        <v>3436</v>
      </c>
      <c r="H2" s="1"/>
      <c r="I2" s="1" t="s">
        <v>3110</v>
      </c>
      <c r="J2" s="1" t="s">
        <v>3110</v>
      </c>
      <c r="K2" s="1" t="s">
        <v>3110</v>
      </c>
      <c r="L2" s="1" t="s">
        <v>3110</v>
      </c>
      <c r="M2" s="1" t="s">
        <v>3110</v>
      </c>
      <c r="N2" s="1" t="s">
        <v>1</v>
      </c>
      <c r="O2" s="4" t="s">
        <v>3438</v>
      </c>
      <c r="P2" s="1" t="s">
        <v>2</v>
      </c>
      <c r="Q2" s="1" t="s">
        <v>3110</v>
      </c>
      <c r="R2" s="1" t="s">
        <v>3437</v>
      </c>
      <c r="S2" s="1" t="s">
        <v>3439</v>
      </c>
      <c r="T2" s="1" t="s">
        <v>3030</v>
      </c>
      <c r="U2" s="1" t="s">
        <v>73</v>
      </c>
      <c r="V2" s="1" t="s">
        <v>73</v>
      </c>
      <c r="W2" s="1" t="s">
        <v>4</v>
      </c>
      <c r="X2" s="1" t="s">
        <v>306</v>
      </c>
      <c r="Y2" s="1" t="s">
        <v>3110</v>
      </c>
      <c r="Z2" s="1" t="s">
        <v>3110</v>
      </c>
      <c r="AA2" s="1" t="s">
        <v>3110</v>
      </c>
      <c r="AB2" s="1" t="s">
        <v>3110</v>
      </c>
      <c r="AC2" s="6">
        <f>Table148[[#This Row],[US MSRP]]</f>
        <v>150</v>
      </c>
      <c r="AD2" s="1" t="s">
        <v>3110</v>
      </c>
      <c r="AE2" s="1" t="s">
        <v>3110</v>
      </c>
      <c r="AF2" s="1" t="s">
        <v>3110</v>
      </c>
      <c r="AG2" s="1" t="s">
        <v>3110</v>
      </c>
      <c r="AH2" s="1" t="s">
        <v>5</v>
      </c>
      <c r="AI2" s="1" t="s">
        <v>6</v>
      </c>
      <c r="AJ2" s="1" t="s">
        <v>73</v>
      </c>
      <c r="AK2" s="1" t="s">
        <v>73</v>
      </c>
      <c r="AL2" s="1" t="s">
        <v>54</v>
      </c>
      <c r="AM2" s="1" t="s">
        <v>151</v>
      </c>
      <c r="AN2" s="11" t="e">
        <f t="shared" ref="AN2:AN15" si="1">URL</f>
        <v>#REF!</v>
      </c>
      <c r="AO2" s="1" t="s">
        <v>306</v>
      </c>
      <c r="AP2" s="1" t="s">
        <v>3110</v>
      </c>
      <c r="AQ2" s="1">
        <v>4911</v>
      </c>
      <c r="AR2" s="1"/>
    </row>
    <row r="3" spans="1:44" ht="42" customHeight="1" x14ac:dyDescent="0.3">
      <c r="A3" s="1" t="e">
        <f t="shared" ref="A3:A22" si="2">Company</f>
        <v>#REF!</v>
      </c>
      <c r="B3" s="5" t="e">
        <f t="shared" si="0"/>
        <v>#REF!</v>
      </c>
      <c r="C3" s="39" t="s">
        <v>3630</v>
      </c>
      <c r="D3" s="40" t="s">
        <v>1871</v>
      </c>
      <c r="E3" s="1" t="s">
        <v>53</v>
      </c>
      <c r="F3" s="31">
        <v>96</v>
      </c>
      <c r="G3" s="1" t="s">
        <v>3246</v>
      </c>
      <c r="H3" s="1"/>
      <c r="I3" s="1"/>
      <c r="J3" s="1"/>
      <c r="K3" s="1"/>
      <c r="L3" s="1"/>
      <c r="M3" s="1" t="s">
        <v>73</v>
      </c>
      <c r="N3" s="1" t="e">
        <f t="shared" ref="N3:N15" si="3">Currency</f>
        <v>#REF!</v>
      </c>
      <c r="O3" s="4"/>
      <c r="P3" s="1" t="e">
        <f t="shared" ref="P3:P15" si="4">WeightUOM</f>
        <v>#REF!</v>
      </c>
      <c r="Q3" s="1"/>
      <c r="R3" s="1" t="str">
        <f>Table148[[#This Row],[Short Description]]</f>
        <v>BPAK</v>
      </c>
      <c r="S3" s="1" t="s">
        <v>1872</v>
      </c>
      <c r="T3" s="1" t="s">
        <v>412</v>
      </c>
      <c r="U3" s="1" t="s">
        <v>3</v>
      </c>
      <c r="V3" s="1" t="e">
        <f t="shared" ref="V3:V15" si="5">NotForSale</f>
        <v>#REF!</v>
      </c>
      <c r="W3" s="1" t="e">
        <f t="shared" ref="W3:W15" si="6">ItemStatus</f>
        <v>#REF!</v>
      </c>
      <c r="X3" s="1" t="s">
        <v>306</v>
      </c>
      <c r="Y3" s="1"/>
      <c r="Z3" s="1"/>
      <c r="AA3" s="1"/>
      <c r="AB3" s="1"/>
      <c r="AC3" s="31">
        <f>Table148[[#This Row],[US MSRP]]</f>
        <v>96</v>
      </c>
      <c r="AD3" s="1"/>
      <c r="AE3" s="1"/>
      <c r="AF3" s="1"/>
      <c r="AG3" s="1"/>
      <c r="AH3" s="1" t="e">
        <f t="shared" ref="AH3:AH15" si="7">FOB</f>
        <v>#REF!</v>
      </c>
      <c r="AI3" s="1" t="e">
        <f t="shared" ref="AI3:AI15" si="8">Freight</f>
        <v>#REF!</v>
      </c>
      <c r="AJ3" s="1" t="e">
        <f t="shared" ref="AJ3:AJ15" si="9">DropShip</f>
        <v>#REF!</v>
      </c>
      <c r="AK3" s="1" t="e">
        <f t="shared" ref="AK3:AK15" si="10">EnergyStar</f>
        <v>#REF!</v>
      </c>
      <c r="AL3" s="1" t="s">
        <v>73</v>
      </c>
      <c r="AM3" s="1" t="s">
        <v>76</v>
      </c>
      <c r="AN3" s="11" t="e">
        <f t="shared" si="1"/>
        <v>#REF!</v>
      </c>
      <c r="AO3" s="1" t="str">
        <f>Table148[[#This Row],[Manufacturer''s Category]]</f>
        <v>Biamp</v>
      </c>
      <c r="AP3" s="1"/>
      <c r="AQ3" s="1" t="e">
        <f t="shared" ref="AQ3:AQ15" si="11">InfoComm_Number</f>
        <v>#REF!</v>
      </c>
      <c r="AR3" s="28"/>
    </row>
    <row r="4" spans="1:44" ht="42" customHeight="1" x14ac:dyDescent="0.3">
      <c r="A4" s="1" t="e">
        <f t="shared" si="2"/>
        <v>#REF!</v>
      </c>
      <c r="B4" s="5" t="e">
        <f t="shared" si="0"/>
        <v>#REF!</v>
      </c>
      <c r="C4" s="39" t="s">
        <v>3643</v>
      </c>
      <c r="D4" s="40" t="s">
        <v>1874</v>
      </c>
      <c r="E4" s="1" t="s">
        <v>53</v>
      </c>
      <c r="F4" s="31">
        <v>242</v>
      </c>
      <c r="G4" s="1" t="s">
        <v>1873</v>
      </c>
      <c r="H4" s="1"/>
      <c r="I4" s="1"/>
      <c r="J4" s="1"/>
      <c r="K4" s="1"/>
      <c r="L4" s="1"/>
      <c r="M4" s="1" t="s">
        <v>73</v>
      </c>
      <c r="N4" s="1" t="e">
        <f t="shared" si="3"/>
        <v>#REF!</v>
      </c>
      <c r="O4" s="4"/>
      <c r="P4" s="1" t="e">
        <f t="shared" si="4"/>
        <v>#REF!</v>
      </c>
      <c r="Q4" s="1"/>
      <c r="R4" s="1" t="str">
        <f>Table148[[#This Row],[Short Description]]</f>
        <v>CCA</v>
      </c>
      <c r="S4" s="1" t="s">
        <v>1875</v>
      </c>
      <c r="T4" s="1" t="s">
        <v>412</v>
      </c>
      <c r="U4" s="7" t="s">
        <v>3</v>
      </c>
      <c r="V4" s="1" t="e">
        <f t="shared" si="5"/>
        <v>#REF!</v>
      </c>
      <c r="W4" s="1" t="e">
        <f t="shared" si="6"/>
        <v>#REF!</v>
      </c>
      <c r="X4" s="1" t="s">
        <v>306</v>
      </c>
      <c r="Y4" s="1"/>
      <c r="Z4" s="1"/>
      <c r="AA4" s="1"/>
      <c r="AB4" s="1"/>
      <c r="AC4" s="31">
        <f>Table148[[#This Row],[US MSRP]]</f>
        <v>242</v>
      </c>
      <c r="AD4" s="1"/>
      <c r="AE4" s="1"/>
      <c r="AF4" s="1"/>
      <c r="AG4" s="1"/>
      <c r="AH4" s="1" t="e">
        <f t="shared" si="7"/>
        <v>#REF!</v>
      </c>
      <c r="AI4" s="1" t="e">
        <f t="shared" si="8"/>
        <v>#REF!</v>
      </c>
      <c r="AJ4" s="1" t="e">
        <f t="shared" si="9"/>
        <v>#REF!</v>
      </c>
      <c r="AK4" s="1" t="e">
        <f t="shared" si="10"/>
        <v>#REF!</v>
      </c>
      <c r="AL4" s="1" t="s">
        <v>73</v>
      </c>
      <c r="AM4" s="1" t="s">
        <v>76</v>
      </c>
      <c r="AN4" s="11" t="e">
        <f t="shared" si="1"/>
        <v>#REF!</v>
      </c>
      <c r="AO4" s="1" t="str">
        <f>Table148[[#This Row],[Manufacturer''s Category]]</f>
        <v>Biamp</v>
      </c>
      <c r="AP4" s="12"/>
      <c r="AQ4" s="1" t="e">
        <f t="shared" si="11"/>
        <v>#REF!</v>
      </c>
      <c r="AR4" s="28"/>
    </row>
    <row r="5" spans="1:44" ht="42" customHeight="1" x14ac:dyDescent="0.3">
      <c r="A5" s="1" t="e">
        <f t="shared" si="2"/>
        <v>#REF!</v>
      </c>
      <c r="B5" s="5" t="e">
        <f t="shared" si="0"/>
        <v>#REF!</v>
      </c>
      <c r="C5" s="39" t="s">
        <v>3649</v>
      </c>
      <c r="D5" s="40" t="s">
        <v>1885</v>
      </c>
      <c r="E5" s="1" t="s">
        <v>53</v>
      </c>
      <c r="F5" s="31">
        <v>160</v>
      </c>
      <c r="G5" s="1" t="s">
        <v>1884</v>
      </c>
      <c r="H5" s="1"/>
      <c r="I5" s="1"/>
      <c r="J5" s="1"/>
      <c r="K5" s="1" t="s">
        <v>456</v>
      </c>
      <c r="L5" s="1" t="s">
        <v>1886</v>
      </c>
      <c r="M5" s="1" t="s">
        <v>54</v>
      </c>
      <c r="N5" s="1" t="e">
        <f t="shared" si="3"/>
        <v>#REF!</v>
      </c>
      <c r="O5" s="3">
        <v>2.0499999999999998</v>
      </c>
      <c r="P5" s="1" t="e">
        <f t="shared" si="4"/>
        <v>#REF!</v>
      </c>
      <c r="Q5" s="1"/>
      <c r="R5" s="1" t="str">
        <f>Table148[[#This Row],[Short Description]]</f>
        <v>CM20DTS</v>
      </c>
      <c r="S5" s="1" t="s">
        <v>1887</v>
      </c>
      <c r="T5" s="1" t="s">
        <v>1878</v>
      </c>
      <c r="U5" s="7" t="s">
        <v>57</v>
      </c>
      <c r="V5" s="1" t="e">
        <f t="shared" si="5"/>
        <v>#REF!</v>
      </c>
      <c r="W5" s="1" t="e">
        <f t="shared" si="6"/>
        <v>#REF!</v>
      </c>
      <c r="X5" s="1" t="s">
        <v>1879</v>
      </c>
      <c r="Y5" s="1"/>
      <c r="Z5" s="1"/>
      <c r="AA5" s="1"/>
      <c r="AB5" s="1"/>
      <c r="AC5" s="6">
        <f>Table148[[#This Row],[US MSRP]]</f>
        <v>160</v>
      </c>
      <c r="AD5" s="1"/>
      <c r="AE5" s="1"/>
      <c r="AF5" s="1"/>
      <c r="AG5" s="1"/>
      <c r="AH5" s="1" t="e">
        <f t="shared" si="7"/>
        <v>#REF!</v>
      </c>
      <c r="AI5" s="1" t="e">
        <f t="shared" si="8"/>
        <v>#REF!</v>
      </c>
      <c r="AJ5" s="1" t="e">
        <f t="shared" si="9"/>
        <v>#REF!</v>
      </c>
      <c r="AK5" s="1" t="e">
        <f t="shared" si="10"/>
        <v>#REF!</v>
      </c>
      <c r="AL5" s="1" t="s">
        <v>73</v>
      </c>
      <c r="AM5" s="1" t="s">
        <v>76</v>
      </c>
      <c r="AN5" s="11" t="e">
        <f t="shared" si="1"/>
        <v>#REF!</v>
      </c>
      <c r="AO5" s="1" t="str">
        <f>Table148[[#This Row],[Manufacturer''s Category]]</f>
        <v>Desono</v>
      </c>
      <c r="AP5" s="12"/>
      <c r="AQ5" s="1" t="e">
        <f t="shared" si="11"/>
        <v>#REF!</v>
      </c>
      <c r="AR5" s="1"/>
    </row>
    <row r="6" spans="1:44" ht="42" customHeight="1" x14ac:dyDescent="0.3">
      <c r="A6" s="1" t="e">
        <f t="shared" si="2"/>
        <v>#REF!</v>
      </c>
      <c r="B6" s="5" t="e">
        <f t="shared" si="0"/>
        <v>#REF!</v>
      </c>
      <c r="C6" s="43" t="s">
        <v>3650</v>
      </c>
      <c r="D6" s="40" t="s">
        <v>1889</v>
      </c>
      <c r="E6" s="1" t="s">
        <v>53</v>
      </c>
      <c r="F6" s="31">
        <v>172</v>
      </c>
      <c r="G6" s="1" t="s">
        <v>1888</v>
      </c>
      <c r="H6" s="1"/>
      <c r="I6" s="1"/>
      <c r="J6" s="1"/>
      <c r="K6" s="1" t="s">
        <v>414</v>
      </c>
      <c r="L6" s="1" t="s">
        <v>1890</v>
      </c>
      <c r="M6" s="1" t="s">
        <v>54</v>
      </c>
      <c r="N6" s="1" t="e">
        <f t="shared" si="3"/>
        <v>#REF!</v>
      </c>
      <c r="O6" s="3">
        <v>2.5</v>
      </c>
      <c r="P6" s="1" t="e">
        <f t="shared" si="4"/>
        <v>#REF!</v>
      </c>
      <c r="Q6" s="1"/>
      <c r="R6" s="1" t="str">
        <f>Table148[[#This Row],[Short Description]]</f>
        <v>CM30DTD</v>
      </c>
      <c r="S6" s="1" t="s">
        <v>1891</v>
      </c>
      <c r="T6" s="1" t="s">
        <v>1878</v>
      </c>
      <c r="U6" s="7" t="s">
        <v>57</v>
      </c>
      <c r="V6" s="1" t="e">
        <f t="shared" si="5"/>
        <v>#REF!</v>
      </c>
      <c r="W6" s="1" t="e">
        <f t="shared" si="6"/>
        <v>#REF!</v>
      </c>
      <c r="X6" s="1" t="s">
        <v>1879</v>
      </c>
      <c r="Y6" s="1"/>
      <c r="Z6" s="1"/>
      <c r="AA6" s="1"/>
      <c r="AB6" s="1"/>
      <c r="AC6" s="6">
        <f>Table148[[#This Row],[US MSRP]]</f>
        <v>172</v>
      </c>
      <c r="AD6" s="1"/>
      <c r="AE6" s="1"/>
      <c r="AF6" s="1"/>
      <c r="AG6" s="1"/>
      <c r="AH6" s="1" t="e">
        <f t="shared" si="7"/>
        <v>#REF!</v>
      </c>
      <c r="AI6" s="1" t="e">
        <f t="shared" si="8"/>
        <v>#REF!</v>
      </c>
      <c r="AJ6" s="1" t="e">
        <f t="shared" si="9"/>
        <v>#REF!</v>
      </c>
      <c r="AK6" s="1" t="e">
        <f t="shared" si="10"/>
        <v>#REF!</v>
      </c>
      <c r="AL6" s="1" t="s">
        <v>73</v>
      </c>
      <c r="AM6" s="1" t="s">
        <v>76</v>
      </c>
      <c r="AN6" s="11" t="e">
        <f t="shared" si="1"/>
        <v>#REF!</v>
      </c>
      <c r="AO6" s="1" t="str">
        <f>Table148[[#This Row],[Manufacturer''s Category]]</f>
        <v>Desono</v>
      </c>
      <c r="AP6" s="12"/>
      <c r="AQ6" s="1" t="e">
        <f t="shared" si="11"/>
        <v>#REF!</v>
      </c>
      <c r="AR6" s="1"/>
    </row>
    <row r="7" spans="1:44" ht="42" customHeight="1" x14ac:dyDescent="0.3">
      <c r="A7" s="1" t="e">
        <f t="shared" si="2"/>
        <v>#REF!</v>
      </c>
      <c r="B7" s="5" t="e">
        <f t="shared" si="0"/>
        <v>#REF!</v>
      </c>
      <c r="C7" s="39" t="s">
        <v>3651</v>
      </c>
      <c r="D7" s="40" t="s">
        <v>1893</v>
      </c>
      <c r="E7" s="1" t="s">
        <v>53</v>
      </c>
      <c r="F7" s="31">
        <v>212</v>
      </c>
      <c r="G7" s="1" t="s">
        <v>1892</v>
      </c>
      <c r="H7" s="1"/>
      <c r="I7" s="1"/>
      <c r="J7" s="1"/>
      <c r="K7" s="1" t="s">
        <v>1894</v>
      </c>
      <c r="L7" s="1" t="s">
        <v>1895</v>
      </c>
      <c r="M7" s="1" t="s">
        <v>54</v>
      </c>
      <c r="N7" s="1" t="e">
        <f t="shared" si="3"/>
        <v>#REF!</v>
      </c>
      <c r="O7" s="3">
        <v>4.01</v>
      </c>
      <c r="P7" s="1" t="e">
        <f t="shared" si="4"/>
        <v>#REF!</v>
      </c>
      <c r="Q7" s="1"/>
      <c r="R7" s="1" t="str">
        <f>Table148[[#This Row],[Short Description]]</f>
        <v>CM60DTD</v>
      </c>
      <c r="S7" s="1" t="s">
        <v>1896</v>
      </c>
      <c r="T7" s="1" t="s">
        <v>1878</v>
      </c>
      <c r="U7" s="7" t="s">
        <v>57</v>
      </c>
      <c r="V7" s="1" t="e">
        <f t="shared" si="5"/>
        <v>#REF!</v>
      </c>
      <c r="W7" s="1" t="e">
        <f t="shared" si="6"/>
        <v>#REF!</v>
      </c>
      <c r="X7" s="1" t="s">
        <v>1879</v>
      </c>
      <c r="Y7" s="1"/>
      <c r="Z7" s="1"/>
      <c r="AA7" s="1"/>
      <c r="AB7" s="1"/>
      <c r="AC7" s="6">
        <f>Table148[[#This Row],[US MSRP]]</f>
        <v>212</v>
      </c>
      <c r="AD7" s="1"/>
      <c r="AE7" s="1"/>
      <c r="AF7" s="1"/>
      <c r="AG7" s="1"/>
      <c r="AH7" s="1" t="e">
        <f t="shared" si="7"/>
        <v>#REF!</v>
      </c>
      <c r="AI7" s="1" t="e">
        <f t="shared" si="8"/>
        <v>#REF!</v>
      </c>
      <c r="AJ7" s="1" t="e">
        <f t="shared" si="9"/>
        <v>#REF!</v>
      </c>
      <c r="AK7" s="1" t="e">
        <f t="shared" si="10"/>
        <v>#REF!</v>
      </c>
      <c r="AL7" s="1" t="s">
        <v>73</v>
      </c>
      <c r="AM7" s="1" t="s">
        <v>76</v>
      </c>
      <c r="AN7" s="11" t="e">
        <f t="shared" si="1"/>
        <v>#REF!</v>
      </c>
      <c r="AO7" s="1" t="str">
        <f>Table148[[#This Row],[Manufacturer''s Category]]</f>
        <v>Desono</v>
      </c>
      <c r="AP7" s="12"/>
      <c r="AQ7" s="1" t="e">
        <f t="shared" si="11"/>
        <v>#REF!</v>
      </c>
      <c r="AR7" s="1"/>
    </row>
    <row r="8" spans="1:44" ht="42" customHeight="1" x14ac:dyDescent="0.3">
      <c r="A8" s="1" t="e">
        <f t="shared" si="2"/>
        <v>#REF!</v>
      </c>
      <c r="B8" s="5" t="e">
        <f t="shared" si="0"/>
        <v>#REF!</v>
      </c>
      <c r="C8" s="39" t="s">
        <v>3654</v>
      </c>
      <c r="D8" s="40" t="s">
        <v>1898</v>
      </c>
      <c r="E8" s="1" t="s">
        <v>53</v>
      </c>
      <c r="F8" s="31">
        <v>110</v>
      </c>
      <c r="G8" s="1" t="s">
        <v>1897</v>
      </c>
      <c r="H8" s="1"/>
      <c r="I8" s="1"/>
      <c r="J8" s="1"/>
      <c r="K8" s="1"/>
      <c r="L8" s="1"/>
      <c r="M8" s="1" t="s">
        <v>73</v>
      </c>
      <c r="N8" s="1" t="e">
        <f t="shared" si="3"/>
        <v>#REF!</v>
      </c>
      <c r="O8" s="4"/>
      <c r="P8" s="1" t="e">
        <f t="shared" si="4"/>
        <v>#REF!</v>
      </c>
      <c r="Q8" s="1"/>
      <c r="R8" s="1" t="str">
        <f>Table148[[#This Row],[Short Description]]</f>
        <v>CMX-LG​-B</v>
      </c>
      <c r="S8" s="1" t="s">
        <v>1899</v>
      </c>
      <c r="T8" s="1" t="s">
        <v>515</v>
      </c>
      <c r="U8" s="7" t="s">
        <v>3</v>
      </c>
      <c r="V8" s="1" t="e">
        <f t="shared" si="5"/>
        <v>#REF!</v>
      </c>
      <c r="W8" s="1" t="e">
        <f t="shared" si="6"/>
        <v>#REF!</v>
      </c>
      <c r="X8" s="1" t="s">
        <v>1879</v>
      </c>
      <c r="Y8" s="1"/>
      <c r="Z8" s="1"/>
      <c r="AA8" s="1"/>
      <c r="AB8" s="1"/>
      <c r="AC8" s="31">
        <f>Table148[[#This Row],[US MSRP]]</f>
        <v>110</v>
      </c>
      <c r="AD8" s="1"/>
      <c r="AE8" s="1"/>
      <c r="AF8" s="1"/>
      <c r="AG8" s="1"/>
      <c r="AH8" s="1" t="e">
        <f t="shared" si="7"/>
        <v>#REF!</v>
      </c>
      <c r="AI8" s="1" t="e">
        <f t="shared" si="8"/>
        <v>#REF!</v>
      </c>
      <c r="AJ8" s="1" t="e">
        <f t="shared" si="9"/>
        <v>#REF!</v>
      </c>
      <c r="AK8" s="1" t="e">
        <f t="shared" si="10"/>
        <v>#REF!</v>
      </c>
      <c r="AL8" s="1" t="s">
        <v>73</v>
      </c>
      <c r="AM8" s="1" t="s">
        <v>76</v>
      </c>
      <c r="AN8" s="11" t="e">
        <f t="shared" si="1"/>
        <v>#REF!</v>
      </c>
      <c r="AO8" s="1" t="str">
        <f>Table148[[#This Row],[Manufacturer''s Category]]</f>
        <v>Desono</v>
      </c>
      <c r="AP8" s="12"/>
      <c r="AQ8" s="1" t="e">
        <f t="shared" si="11"/>
        <v>#REF!</v>
      </c>
      <c r="AR8" s="1"/>
    </row>
    <row r="9" spans="1:44" ht="42" customHeight="1" x14ac:dyDescent="0.3">
      <c r="A9" s="1" t="e">
        <f t="shared" si="2"/>
        <v>#REF!</v>
      </c>
      <c r="B9" s="5" t="e">
        <f t="shared" si="0"/>
        <v>#REF!</v>
      </c>
      <c r="C9" s="39" t="s">
        <v>3655</v>
      </c>
      <c r="D9" s="40" t="s">
        <v>1901</v>
      </c>
      <c r="E9" s="1" t="s">
        <v>53</v>
      </c>
      <c r="F9" s="31">
        <v>110</v>
      </c>
      <c r="G9" s="1" t="s">
        <v>1900</v>
      </c>
      <c r="H9" s="1"/>
      <c r="I9" s="1"/>
      <c r="J9" s="1"/>
      <c r="K9" s="1"/>
      <c r="L9" s="1"/>
      <c r="M9" s="1" t="s">
        <v>73</v>
      </c>
      <c r="N9" s="1" t="e">
        <f t="shared" si="3"/>
        <v>#REF!</v>
      </c>
      <c r="O9" s="4"/>
      <c r="P9" s="1" t="e">
        <f t="shared" si="4"/>
        <v>#REF!</v>
      </c>
      <c r="Q9" s="1"/>
      <c r="R9" s="1" t="str">
        <f>Table148[[#This Row],[Short Description]]</f>
        <v>CMX-LG​-W</v>
      </c>
      <c r="S9" s="1" t="s">
        <v>1902</v>
      </c>
      <c r="T9" s="1" t="s">
        <v>515</v>
      </c>
      <c r="U9" s="7" t="s">
        <v>3</v>
      </c>
      <c r="V9" s="1" t="e">
        <f t="shared" si="5"/>
        <v>#REF!</v>
      </c>
      <c r="W9" s="1" t="e">
        <f t="shared" si="6"/>
        <v>#REF!</v>
      </c>
      <c r="X9" s="1" t="s">
        <v>1879</v>
      </c>
      <c r="Y9" s="1"/>
      <c r="Z9" s="1"/>
      <c r="AA9" s="1"/>
      <c r="AB9" s="1"/>
      <c r="AC9" s="31">
        <f>Table148[[#This Row],[US MSRP]]</f>
        <v>110</v>
      </c>
      <c r="AD9" s="1"/>
      <c r="AE9" s="1"/>
      <c r="AF9" s="1"/>
      <c r="AG9" s="1"/>
      <c r="AH9" s="1" t="e">
        <f t="shared" si="7"/>
        <v>#REF!</v>
      </c>
      <c r="AI9" s="1" t="e">
        <f t="shared" si="8"/>
        <v>#REF!</v>
      </c>
      <c r="AJ9" s="1" t="e">
        <f t="shared" si="9"/>
        <v>#REF!</v>
      </c>
      <c r="AK9" s="1" t="e">
        <f t="shared" si="10"/>
        <v>#REF!</v>
      </c>
      <c r="AL9" s="1" t="s">
        <v>73</v>
      </c>
      <c r="AM9" s="1" t="s">
        <v>76</v>
      </c>
      <c r="AN9" s="11" t="e">
        <f t="shared" si="1"/>
        <v>#REF!</v>
      </c>
      <c r="AO9" s="1" t="str">
        <f>Table148[[#This Row],[Manufacturer''s Category]]</f>
        <v>Desono</v>
      </c>
      <c r="AP9" s="12"/>
      <c r="AQ9" s="1" t="e">
        <f t="shared" si="11"/>
        <v>#REF!</v>
      </c>
      <c r="AR9" s="1"/>
    </row>
    <row r="10" spans="1:44" ht="42" customHeight="1" x14ac:dyDescent="0.3">
      <c r="A10" s="1" t="e">
        <f t="shared" si="2"/>
        <v>#REF!</v>
      </c>
      <c r="B10" s="5" t="e">
        <f t="shared" si="0"/>
        <v>#REF!</v>
      </c>
      <c r="C10" s="39" t="s">
        <v>3656</v>
      </c>
      <c r="D10" s="40" t="s">
        <v>1904</v>
      </c>
      <c r="E10" s="1" t="s">
        <v>53</v>
      </c>
      <c r="F10" s="31">
        <v>98</v>
      </c>
      <c r="G10" s="1" t="s">
        <v>1903</v>
      </c>
      <c r="H10" s="1"/>
      <c r="I10" s="1"/>
      <c r="J10" s="1"/>
      <c r="K10" s="1"/>
      <c r="L10" s="1"/>
      <c r="M10" s="1" t="s">
        <v>73</v>
      </c>
      <c r="N10" s="1" t="e">
        <f t="shared" si="3"/>
        <v>#REF!</v>
      </c>
      <c r="O10" s="4"/>
      <c r="P10" s="1" t="e">
        <f t="shared" si="4"/>
        <v>#REF!</v>
      </c>
      <c r="Q10" s="1"/>
      <c r="R10" s="1" t="str">
        <f>Table148[[#This Row],[Short Description]]</f>
        <v>CMX-SM​-B</v>
      </c>
      <c r="S10" s="1" t="s">
        <v>1905</v>
      </c>
      <c r="T10" s="1" t="s">
        <v>515</v>
      </c>
      <c r="U10" s="7" t="s">
        <v>3</v>
      </c>
      <c r="V10" s="1" t="e">
        <f t="shared" si="5"/>
        <v>#REF!</v>
      </c>
      <c r="W10" s="1" t="e">
        <f t="shared" si="6"/>
        <v>#REF!</v>
      </c>
      <c r="X10" s="1" t="s">
        <v>1879</v>
      </c>
      <c r="Y10" s="1"/>
      <c r="Z10" s="1"/>
      <c r="AA10" s="1"/>
      <c r="AB10" s="1"/>
      <c r="AC10" s="31">
        <f>Table148[[#This Row],[US MSRP]]</f>
        <v>98</v>
      </c>
      <c r="AD10" s="1"/>
      <c r="AE10" s="1"/>
      <c r="AF10" s="1"/>
      <c r="AG10" s="1"/>
      <c r="AH10" s="1" t="e">
        <f t="shared" si="7"/>
        <v>#REF!</v>
      </c>
      <c r="AI10" s="1" t="e">
        <f t="shared" si="8"/>
        <v>#REF!</v>
      </c>
      <c r="AJ10" s="1" t="e">
        <f t="shared" si="9"/>
        <v>#REF!</v>
      </c>
      <c r="AK10" s="1" t="e">
        <f t="shared" si="10"/>
        <v>#REF!</v>
      </c>
      <c r="AL10" s="1" t="s">
        <v>73</v>
      </c>
      <c r="AM10" s="1" t="s">
        <v>76</v>
      </c>
      <c r="AN10" s="11" t="e">
        <f t="shared" si="1"/>
        <v>#REF!</v>
      </c>
      <c r="AO10" s="1" t="str">
        <f>Table148[[#This Row],[Manufacturer''s Category]]</f>
        <v>Desono</v>
      </c>
      <c r="AP10" s="12"/>
      <c r="AQ10" s="1" t="e">
        <f t="shared" si="11"/>
        <v>#REF!</v>
      </c>
      <c r="AR10" s="1"/>
    </row>
    <row r="11" spans="1:44" ht="42" customHeight="1" x14ac:dyDescent="0.3">
      <c r="A11" s="1" t="e">
        <f t="shared" si="2"/>
        <v>#REF!</v>
      </c>
      <c r="B11" s="5" t="e">
        <f t="shared" si="0"/>
        <v>#REF!</v>
      </c>
      <c r="C11" s="39" t="s">
        <v>3657</v>
      </c>
      <c r="D11" s="40" t="s">
        <v>1907</v>
      </c>
      <c r="E11" s="1" t="s">
        <v>53</v>
      </c>
      <c r="F11" s="31">
        <v>98</v>
      </c>
      <c r="G11" s="1" t="s">
        <v>1906</v>
      </c>
      <c r="H11" s="1"/>
      <c r="I11" s="1"/>
      <c r="J11" s="1"/>
      <c r="K11" s="1"/>
      <c r="L11" s="1"/>
      <c r="M11" s="1" t="s">
        <v>73</v>
      </c>
      <c r="N11" s="1" t="e">
        <f t="shared" si="3"/>
        <v>#REF!</v>
      </c>
      <c r="O11" s="4"/>
      <c r="P11" s="1" t="e">
        <f t="shared" si="4"/>
        <v>#REF!</v>
      </c>
      <c r="Q11" s="1"/>
      <c r="R11" s="1" t="str">
        <f>Table148[[#This Row],[Short Description]]</f>
        <v>CMX-SM​-W</v>
      </c>
      <c r="S11" s="1" t="s">
        <v>1908</v>
      </c>
      <c r="T11" s="1" t="s">
        <v>515</v>
      </c>
      <c r="U11" s="7" t="s">
        <v>3</v>
      </c>
      <c r="V11" s="1" t="e">
        <f t="shared" si="5"/>
        <v>#REF!</v>
      </c>
      <c r="W11" s="1" t="e">
        <f t="shared" si="6"/>
        <v>#REF!</v>
      </c>
      <c r="X11" s="1" t="s">
        <v>1879</v>
      </c>
      <c r="Y11" s="1"/>
      <c r="Z11" s="1"/>
      <c r="AA11" s="1"/>
      <c r="AB11" s="1"/>
      <c r="AC11" s="31">
        <f>Table148[[#This Row],[US MSRP]]</f>
        <v>98</v>
      </c>
      <c r="AD11" s="1"/>
      <c r="AE11" s="1"/>
      <c r="AF11" s="1"/>
      <c r="AG11" s="1"/>
      <c r="AH11" s="1" t="e">
        <f t="shared" si="7"/>
        <v>#REF!</v>
      </c>
      <c r="AI11" s="1" t="e">
        <f t="shared" si="8"/>
        <v>#REF!</v>
      </c>
      <c r="AJ11" s="1" t="e">
        <f t="shared" si="9"/>
        <v>#REF!</v>
      </c>
      <c r="AK11" s="1" t="e">
        <f t="shared" si="10"/>
        <v>#REF!</v>
      </c>
      <c r="AL11" s="1" t="s">
        <v>73</v>
      </c>
      <c r="AM11" s="1" t="s">
        <v>76</v>
      </c>
      <c r="AN11" s="11" t="e">
        <f t="shared" si="1"/>
        <v>#REF!</v>
      </c>
      <c r="AO11" s="1" t="str">
        <f>Table148[[#This Row],[Manufacturer''s Category]]</f>
        <v>Desono</v>
      </c>
      <c r="AP11" s="12"/>
      <c r="AQ11" s="1" t="e">
        <f t="shared" si="11"/>
        <v>#REF!</v>
      </c>
      <c r="AR11" s="1"/>
    </row>
    <row r="12" spans="1:44" ht="42" customHeight="1" x14ac:dyDescent="0.3">
      <c r="A12" s="1" t="e">
        <f t="shared" si="2"/>
        <v>#REF!</v>
      </c>
      <c r="B12" s="5" t="e">
        <f t="shared" si="0"/>
        <v>#REF!</v>
      </c>
      <c r="C12" s="43" t="s">
        <v>3663</v>
      </c>
      <c r="D12" s="40" t="s">
        <v>3140</v>
      </c>
      <c r="E12" s="1" t="s">
        <v>53</v>
      </c>
      <c r="F12" s="31">
        <v>260</v>
      </c>
      <c r="G12" s="1" t="s">
        <v>1876</v>
      </c>
      <c r="H12" s="1"/>
      <c r="I12" s="1"/>
      <c r="J12" s="1"/>
      <c r="K12" s="1"/>
      <c r="L12" s="1"/>
      <c r="M12" s="1" t="s">
        <v>54</v>
      </c>
      <c r="N12" s="1" t="e">
        <f t="shared" si="3"/>
        <v>#REF!</v>
      </c>
      <c r="O12" s="23"/>
      <c r="P12" s="1" t="e">
        <f t="shared" si="4"/>
        <v>#REF!</v>
      </c>
      <c r="Q12" s="1"/>
      <c r="R12" s="1" t="str">
        <f>Table148[[#This Row],[Short Description]]</f>
        <v>Desono C-IC6 Black</v>
      </c>
      <c r="S12" s="1" t="s">
        <v>1877</v>
      </c>
      <c r="T12" s="1" t="s">
        <v>1878</v>
      </c>
      <c r="U12" s="7" t="s">
        <v>57</v>
      </c>
      <c r="V12" s="1" t="e">
        <f t="shared" si="5"/>
        <v>#REF!</v>
      </c>
      <c r="W12" s="1" t="e">
        <f t="shared" si="6"/>
        <v>#REF!</v>
      </c>
      <c r="X12" s="1" t="s">
        <v>1879</v>
      </c>
      <c r="Y12" s="1"/>
      <c r="Z12" s="1"/>
      <c r="AA12" s="1"/>
      <c r="AB12" s="1"/>
      <c r="AC12" s="6">
        <f>Table148[[#This Row],[US MSRP]]</f>
        <v>260</v>
      </c>
      <c r="AD12" s="1"/>
      <c r="AE12" s="1"/>
      <c r="AF12" s="1"/>
      <c r="AG12" s="1"/>
      <c r="AH12" s="1" t="e">
        <f t="shared" si="7"/>
        <v>#REF!</v>
      </c>
      <c r="AI12" s="1" t="e">
        <f t="shared" si="8"/>
        <v>#REF!</v>
      </c>
      <c r="AJ12" s="1" t="e">
        <f t="shared" si="9"/>
        <v>#REF!</v>
      </c>
      <c r="AK12" s="1" t="e">
        <f t="shared" si="10"/>
        <v>#REF!</v>
      </c>
      <c r="AL12" s="1" t="s">
        <v>73</v>
      </c>
      <c r="AM12" s="1" t="s">
        <v>76</v>
      </c>
      <c r="AN12" s="11" t="e">
        <f t="shared" si="1"/>
        <v>#REF!</v>
      </c>
      <c r="AO12" s="1" t="str">
        <f>Table148[[#This Row],[Manufacturer''s Category]]</f>
        <v>Desono</v>
      </c>
      <c r="AP12" s="12"/>
      <c r="AQ12" s="1" t="e">
        <f t="shared" si="11"/>
        <v>#REF!</v>
      </c>
      <c r="AR12" s="28"/>
    </row>
    <row r="13" spans="1:44" ht="42" customHeight="1" x14ac:dyDescent="0.3">
      <c r="A13" s="1" t="e">
        <f t="shared" si="2"/>
        <v>#REF!</v>
      </c>
      <c r="B13" s="5" t="e">
        <f t="shared" si="0"/>
        <v>#REF!</v>
      </c>
      <c r="C13" s="43" t="s">
        <v>3664</v>
      </c>
      <c r="D13" s="40" t="s">
        <v>3141</v>
      </c>
      <c r="E13" s="1" t="s">
        <v>53</v>
      </c>
      <c r="F13" s="31">
        <v>260</v>
      </c>
      <c r="G13" s="1" t="s">
        <v>1880</v>
      </c>
      <c r="H13" s="1"/>
      <c r="I13" s="1"/>
      <c r="J13" s="1"/>
      <c r="K13" s="1"/>
      <c r="L13" s="1"/>
      <c r="M13" s="1" t="s">
        <v>54</v>
      </c>
      <c r="N13" s="1" t="e">
        <f t="shared" si="3"/>
        <v>#REF!</v>
      </c>
      <c r="O13" s="23"/>
      <c r="P13" s="1" t="e">
        <f t="shared" si="4"/>
        <v>#REF!</v>
      </c>
      <c r="Q13" s="1"/>
      <c r="R13" s="1" t="str">
        <f>Table148[[#This Row],[Short Description]]</f>
        <v>Desono C-IC6 Red</v>
      </c>
      <c r="S13" s="1" t="s">
        <v>1881</v>
      </c>
      <c r="T13" s="1" t="s">
        <v>1878</v>
      </c>
      <c r="U13" s="7" t="s">
        <v>57</v>
      </c>
      <c r="V13" s="1" t="e">
        <f t="shared" si="5"/>
        <v>#REF!</v>
      </c>
      <c r="W13" s="1" t="e">
        <f t="shared" si="6"/>
        <v>#REF!</v>
      </c>
      <c r="X13" s="1" t="s">
        <v>1879</v>
      </c>
      <c r="Y13" s="1"/>
      <c r="Z13" s="1"/>
      <c r="AA13" s="1"/>
      <c r="AB13" s="1"/>
      <c r="AC13" s="6">
        <f>Table148[[#This Row],[US MSRP]]</f>
        <v>260</v>
      </c>
      <c r="AD13" s="1"/>
      <c r="AE13" s="1"/>
      <c r="AF13" s="1"/>
      <c r="AG13" s="1"/>
      <c r="AH13" s="1" t="e">
        <f t="shared" si="7"/>
        <v>#REF!</v>
      </c>
      <c r="AI13" s="1" t="e">
        <f t="shared" si="8"/>
        <v>#REF!</v>
      </c>
      <c r="AJ13" s="1" t="e">
        <f t="shared" si="9"/>
        <v>#REF!</v>
      </c>
      <c r="AK13" s="1" t="e">
        <f t="shared" si="10"/>
        <v>#REF!</v>
      </c>
      <c r="AL13" s="1" t="s">
        <v>73</v>
      </c>
      <c r="AM13" s="1" t="s">
        <v>76</v>
      </c>
      <c r="AN13" s="11" t="e">
        <f t="shared" si="1"/>
        <v>#REF!</v>
      </c>
      <c r="AO13" s="1" t="str">
        <f>Table148[[#This Row],[Manufacturer''s Category]]</f>
        <v>Desono</v>
      </c>
      <c r="AP13" s="12"/>
      <c r="AQ13" s="1" t="e">
        <f t="shared" si="11"/>
        <v>#REF!</v>
      </c>
      <c r="AR13" s="28"/>
    </row>
    <row r="14" spans="1:44" ht="42" customHeight="1" x14ac:dyDescent="0.3">
      <c r="A14" s="1" t="e">
        <f t="shared" si="2"/>
        <v>#REF!</v>
      </c>
      <c r="B14" s="5" t="e">
        <f t="shared" si="0"/>
        <v>#REF!</v>
      </c>
      <c r="C14" s="53" t="s">
        <v>3665</v>
      </c>
      <c r="D14" s="26" t="s">
        <v>3142</v>
      </c>
      <c r="E14" s="7" t="s">
        <v>53</v>
      </c>
      <c r="F14" s="27">
        <v>260</v>
      </c>
      <c r="G14" s="7" t="s">
        <v>1882</v>
      </c>
      <c r="H14" s="7"/>
      <c r="I14" s="7"/>
      <c r="J14" s="7"/>
      <c r="K14" s="7"/>
      <c r="L14" s="7"/>
      <c r="M14" s="1" t="s">
        <v>54</v>
      </c>
      <c r="N14" s="1" t="e">
        <f t="shared" si="3"/>
        <v>#REF!</v>
      </c>
      <c r="O14" s="24"/>
      <c r="P14" s="1" t="e">
        <f t="shared" si="4"/>
        <v>#REF!</v>
      </c>
      <c r="Q14" s="7"/>
      <c r="R14" s="1" t="str">
        <f>Table148[[#This Row],[Short Description]]</f>
        <v>Desono C-IC6 White</v>
      </c>
      <c r="S14" s="7" t="s">
        <v>1883</v>
      </c>
      <c r="T14" s="1" t="s">
        <v>1878</v>
      </c>
      <c r="U14" s="1" t="s">
        <v>57</v>
      </c>
      <c r="V14" s="1" t="e">
        <f t="shared" si="5"/>
        <v>#REF!</v>
      </c>
      <c r="W14" s="1" t="e">
        <f t="shared" si="6"/>
        <v>#REF!</v>
      </c>
      <c r="X14" s="1" t="s">
        <v>1879</v>
      </c>
      <c r="Y14" s="7"/>
      <c r="Z14" s="7"/>
      <c r="AA14" s="7"/>
      <c r="AB14" s="7"/>
      <c r="AC14" s="8">
        <f>Table148[[#This Row],[US MSRP]]</f>
        <v>260</v>
      </c>
      <c r="AD14" s="7"/>
      <c r="AE14" s="7"/>
      <c r="AF14" s="7"/>
      <c r="AG14" s="7"/>
      <c r="AH14" s="1" t="e">
        <f t="shared" si="7"/>
        <v>#REF!</v>
      </c>
      <c r="AI14" s="1" t="e">
        <f t="shared" si="8"/>
        <v>#REF!</v>
      </c>
      <c r="AJ14" s="1" t="e">
        <f t="shared" si="9"/>
        <v>#REF!</v>
      </c>
      <c r="AK14" s="1" t="e">
        <f t="shared" si="10"/>
        <v>#REF!</v>
      </c>
      <c r="AL14" s="1" t="s">
        <v>73</v>
      </c>
      <c r="AM14" s="1" t="s">
        <v>76</v>
      </c>
      <c r="AN14" s="11" t="e">
        <f t="shared" si="1"/>
        <v>#REF!</v>
      </c>
      <c r="AO14" s="1" t="str">
        <f>Table148[[#This Row],[Manufacturer''s Category]]</f>
        <v>Desono</v>
      </c>
      <c r="AP14" s="7"/>
      <c r="AQ14" s="1" t="e">
        <f t="shared" si="11"/>
        <v>#REF!</v>
      </c>
      <c r="AR14" s="28"/>
    </row>
    <row r="15" spans="1:44" ht="42" customHeight="1" x14ac:dyDescent="0.3">
      <c r="A15" s="1" t="e">
        <f t="shared" si="2"/>
        <v>#REF!</v>
      </c>
      <c r="B15" s="5" t="e">
        <f t="shared" si="0"/>
        <v>#REF!</v>
      </c>
      <c r="C15" s="43" t="s">
        <v>3666</v>
      </c>
      <c r="D15" s="40" t="s">
        <v>3143</v>
      </c>
      <c r="E15" s="7" t="s">
        <v>53</v>
      </c>
      <c r="F15" s="31">
        <v>290</v>
      </c>
      <c r="G15" s="1" t="s">
        <v>3247</v>
      </c>
      <c r="H15" s="1"/>
      <c r="I15" s="1"/>
      <c r="J15" s="1"/>
      <c r="K15" s="1"/>
      <c r="L15" s="1"/>
      <c r="M15" s="1" t="s">
        <v>54</v>
      </c>
      <c r="N15" s="1" t="e">
        <f t="shared" si="3"/>
        <v>#REF!</v>
      </c>
      <c r="O15" s="4"/>
      <c r="P15" s="1" t="e">
        <f t="shared" si="4"/>
        <v>#REF!</v>
      </c>
      <c r="Q15" s="1"/>
      <c r="R15" s="1" t="str">
        <f>Table148[[#This Row],[Short Description]]</f>
        <v>Desono C-IC6LP-B Black</v>
      </c>
      <c r="S15" s="7" t="s">
        <v>2988</v>
      </c>
      <c r="T15" s="1" t="s">
        <v>1878</v>
      </c>
      <c r="U15" s="1" t="s">
        <v>57</v>
      </c>
      <c r="V15" s="1" t="e">
        <f t="shared" si="5"/>
        <v>#REF!</v>
      </c>
      <c r="W15" s="1" t="e">
        <f t="shared" si="6"/>
        <v>#REF!</v>
      </c>
      <c r="X15" s="1" t="s">
        <v>1879</v>
      </c>
      <c r="Y15" s="1"/>
      <c r="Z15" s="1"/>
      <c r="AA15" s="1"/>
      <c r="AB15" s="1"/>
      <c r="AC15" s="6">
        <f>Table148[[#This Row],[US MSRP]]</f>
        <v>290</v>
      </c>
      <c r="AD15" s="1"/>
      <c r="AE15" s="1"/>
      <c r="AF15" s="1"/>
      <c r="AG15" s="1"/>
      <c r="AH15" s="1" t="e">
        <f t="shared" si="7"/>
        <v>#REF!</v>
      </c>
      <c r="AI15" s="1" t="e">
        <f t="shared" si="8"/>
        <v>#REF!</v>
      </c>
      <c r="AJ15" s="1" t="e">
        <f t="shared" si="9"/>
        <v>#REF!</v>
      </c>
      <c r="AK15" s="1" t="e">
        <f t="shared" si="10"/>
        <v>#REF!</v>
      </c>
      <c r="AL15" s="1" t="s">
        <v>73</v>
      </c>
      <c r="AM15" s="1" t="s">
        <v>76</v>
      </c>
      <c r="AN15" s="11" t="e">
        <f t="shared" si="1"/>
        <v>#REF!</v>
      </c>
      <c r="AO15" s="1" t="str">
        <f>Table148[[#This Row],[Manufacturer''s Category]]</f>
        <v>Desono</v>
      </c>
      <c r="AP15" s="1"/>
      <c r="AQ15" s="1" t="e">
        <f t="shared" si="11"/>
        <v>#REF!</v>
      </c>
      <c r="AR15" s="1"/>
    </row>
    <row r="16" spans="1:44" ht="42" customHeight="1" x14ac:dyDescent="0.3">
      <c r="A16" s="1" t="e">
        <f t="shared" si="2"/>
        <v>#REF!</v>
      </c>
      <c r="B16" s="5" t="e">
        <f t="shared" si="0"/>
        <v>#REF!</v>
      </c>
      <c r="C16" s="39" t="s">
        <v>3667</v>
      </c>
      <c r="D16" s="40" t="s">
        <v>3089</v>
      </c>
      <c r="E16" s="1" t="s">
        <v>53</v>
      </c>
      <c r="F16" s="31">
        <v>400</v>
      </c>
      <c r="G16" s="1" t="s">
        <v>3088</v>
      </c>
      <c r="H16" s="1"/>
      <c r="I16" s="1"/>
      <c r="J16" s="1"/>
      <c r="K16" s="1"/>
      <c r="L16" s="1"/>
      <c r="M16" s="1" t="s">
        <v>54</v>
      </c>
      <c r="N16" s="1" t="s">
        <v>1</v>
      </c>
      <c r="O16" s="4">
        <v>12.3</v>
      </c>
      <c r="P16" s="1" t="s">
        <v>2</v>
      </c>
      <c r="Q16" s="1"/>
      <c r="R16" s="1" t="s">
        <v>3089</v>
      </c>
      <c r="S16" s="1" t="s">
        <v>3090</v>
      </c>
      <c r="T16" s="1" t="s">
        <v>3091</v>
      </c>
      <c r="U16" s="1" t="s">
        <v>54</v>
      </c>
      <c r="V16" s="1" t="s">
        <v>73</v>
      </c>
      <c r="W16" s="1" t="s">
        <v>4</v>
      </c>
      <c r="X16" s="1" t="s">
        <v>3071</v>
      </c>
      <c r="Y16" s="1"/>
      <c r="Z16" s="1"/>
      <c r="AA16" s="1"/>
      <c r="AB16" s="1"/>
      <c r="AC16" s="6">
        <v>400</v>
      </c>
      <c r="AD16" s="1"/>
      <c r="AE16" s="1"/>
      <c r="AF16" s="1"/>
      <c r="AG16" s="1"/>
      <c r="AH16" s="1" t="s">
        <v>5</v>
      </c>
      <c r="AI16" s="1" t="s">
        <v>6</v>
      </c>
      <c r="AJ16" s="1" t="s">
        <v>73</v>
      </c>
      <c r="AK16" s="1" t="s">
        <v>73</v>
      </c>
      <c r="AL16" s="1" t="s">
        <v>54</v>
      </c>
      <c r="AM16" s="1" t="s">
        <v>151</v>
      </c>
      <c r="AN16" s="59" t="s">
        <v>3020</v>
      </c>
      <c r="AO16" s="1" t="s">
        <v>1879</v>
      </c>
      <c r="AP16" s="1"/>
      <c r="AQ16" s="1">
        <v>4911</v>
      </c>
      <c r="AR16" s="1"/>
    </row>
    <row r="17" spans="1:44" ht="42" customHeight="1" x14ac:dyDescent="0.3">
      <c r="A17" s="1" t="e">
        <f t="shared" si="2"/>
        <v>#REF!</v>
      </c>
      <c r="B17" s="5" t="e">
        <f t="shared" si="0"/>
        <v>#REF!</v>
      </c>
      <c r="C17" s="39" t="s">
        <v>3668</v>
      </c>
      <c r="D17" s="40" t="s">
        <v>3144</v>
      </c>
      <c r="E17" s="1" t="s">
        <v>53</v>
      </c>
      <c r="F17" s="31">
        <v>290</v>
      </c>
      <c r="G17" s="1" t="s">
        <v>3248</v>
      </c>
      <c r="H17" s="1"/>
      <c r="I17" s="1"/>
      <c r="J17" s="1"/>
      <c r="K17" s="1"/>
      <c r="L17" s="1"/>
      <c r="M17" s="1" t="s">
        <v>54</v>
      </c>
      <c r="N17" s="1" t="e">
        <f>Currency</f>
        <v>#REF!</v>
      </c>
      <c r="O17" s="4"/>
      <c r="P17" s="1" t="e">
        <f>WeightUOM</f>
        <v>#REF!</v>
      </c>
      <c r="Q17" s="1"/>
      <c r="R17" s="1" t="str">
        <f>Table148[[#This Row],[Short Description]]</f>
        <v>Desono C-IC6LP-W White</v>
      </c>
      <c r="S17" s="1" t="s">
        <v>2987</v>
      </c>
      <c r="T17" s="1" t="s">
        <v>1878</v>
      </c>
      <c r="U17" s="1" t="s">
        <v>57</v>
      </c>
      <c r="V17" s="1" t="e">
        <f>NotForSale</f>
        <v>#REF!</v>
      </c>
      <c r="W17" s="1" t="e">
        <f>ItemStatus</f>
        <v>#REF!</v>
      </c>
      <c r="X17" s="1" t="s">
        <v>1879</v>
      </c>
      <c r="Y17" s="1"/>
      <c r="Z17" s="1"/>
      <c r="AA17" s="1"/>
      <c r="AB17" s="1"/>
      <c r="AC17" s="6">
        <f>Table148[[#This Row],[US MSRP]]</f>
        <v>290</v>
      </c>
      <c r="AD17" s="1"/>
      <c r="AE17" s="1"/>
      <c r="AF17" s="1"/>
      <c r="AG17" s="1"/>
      <c r="AH17" s="1" t="e">
        <f>FOB</f>
        <v>#REF!</v>
      </c>
      <c r="AI17" s="1" t="e">
        <f>Freight</f>
        <v>#REF!</v>
      </c>
      <c r="AJ17" s="1" t="e">
        <f>DropShip</f>
        <v>#REF!</v>
      </c>
      <c r="AK17" s="1" t="e">
        <f>EnergyStar</f>
        <v>#REF!</v>
      </c>
      <c r="AL17" s="1" t="s">
        <v>73</v>
      </c>
      <c r="AM17" s="1" t="s">
        <v>76</v>
      </c>
      <c r="AN17" s="11" t="e">
        <f>URL</f>
        <v>#REF!</v>
      </c>
      <c r="AO17" s="1" t="str">
        <f>Table148[[#This Row],[Manufacturer''s Category]]</f>
        <v>Desono</v>
      </c>
      <c r="AP17" s="1"/>
      <c r="AQ17" s="1" t="e">
        <f>InfoComm_Number</f>
        <v>#REF!</v>
      </c>
      <c r="AR17" s="1"/>
    </row>
    <row r="18" spans="1:44" ht="42" customHeight="1" x14ac:dyDescent="0.3">
      <c r="A18" s="1" t="e">
        <f t="shared" si="2"/>
        <v>#REF!</v>
      </c>
      <c r="B18" s="5" t="e">
        <f t="shared" si="0"/>
        <v>#REF!</v>
      </c>
      <c r="C18" s="39" t="s">
        <v>3669</v>
      </c>
      <c r="D18" s="40" t="s">
        <v>3093</v>
      </c>
      <c r="E18" s="12" t="s">
        <v>53</v>
      </c>
      <c r="F18" s="31">
        <v>440</v>
      </c>
      <c r="G18" s="1" t="s">
        <v>3092</v>
      </c>
      <c r="H18" s="1"/>
      <c r="I18" s="1"/>
      <c r="J18" s="1"/>
      <c r="K18" s="1"/>
      <c r="L18" s="1"/>
      <c r="M18" s="1" t="s">
        <v>54</v>
      </c>
      <c r="N18" s="1" t="s">
        <v>1</v>
      </c>
      <c r="O18" s="4">
        <v>13.8</v>
      </c>
      <c r="P18" s="1" t="s">
        <v>2</v>
      </c>
      <c r="Q18" s="1"/>
      <c r="R18" s="1" t="s">
        <v>3093</v>
      </c>
      <c r="S18" s="7" t="s">
        <v>3094</v>
      </c>
      <c r="T18" s="1" t="s">
        <v>3091</v>
      </c>
      <c r="U18" s="1" t="s">
        <v>54</v>
      </c>
      <c r="V18" s="1" t="s">
        <v>73</v>
      </c>
      <c r="W18" s="1" t="s">
        <v>4</v>
      </c>
      <c r="X18" s="1" t="s">
        <v>3071</v>
      </c>
      <c r="Y18" s="1"/>
      <c r="Z18" s="1"/>
      <c r="AA18" s="1"/>
      <c r="AB18" s="1"/>
      <c r="AC18" s="6">
        <v>440</v>
      </c>
      <c r="AD18" s="1"/>
      <c r="AE18" s="1"/>
      <c r="AF18" s="1"/>
      <c r="AG18" s="1"/>
      <c r="AH18" s="1" t="s">
        <v>5</v>
      </c>
      <c r="AI18" s="1" t="s">
        <v>6</v>
      </c>
      <c r="AJ18" s="1" t="s">
        <v>73</v>
      </c>
      <c r="AK18" s="1" t="s">
        <v>73</v>
      </c>
      <c r="AL18" s="1" t="s">
        <v>54</v>
      </c>
      <c r="AM18" s="1" t="s">
        <v>151</v>
      </c>
      <c r="AN18" s="59" t="s">
        <v>3020</v>
      </c>
      <c r="AO18" s="1" t="s">
        <v>1879</v>
      </c>
      <c r="AP18" s="1"/>
      <c r="AQ18" s="1">
        <v>4911</v>
      </c>
      <c r="AR18" s="1"/>
    </row>
    <row r="19" spans="1:44" ht="42" customHeight="1" x14ac:dyDescent="0.3">
      <c r="A19" s="1" t="e">
        <f t="shared" si="2"/>
        <v>#REF!</v>
      </c>
      <c r="B19" s="5" t="e">
        <f t="shared" si="0"/>
        <v>#REF!</v>
      </c>
      <c r="C19" s="39" t="s">
        <v>3670</v>
      </c>
      <c r="D19" s="40" t="s">
        <v>3076</v>
      </c>
      <c r="E19" s="12" t="s">
        <v>53</v>
      </c>
      <c r="F19" s="31">
        <v>270</v>
      </c>
      <c r="G19" s="1" t="s">
        <v>3075</v>
      </c>
      <c r="H19" s="1"/>
      <c r="I19" s="1"/>
      <c r="J19" s="1"/>
      <c r="K19" s="1"/>
      <c r="L19" s="1"/>
      <c r="M19" s="1" t="s">
        <v>73</v>
      </c>
      <c r="N19" s="1" t="s">
        <v>1</v>
      </c>
      <c r="O19" s="4"/>
      <c r="P19" s="1"/>
      <c r="Q19" s="1"/>
      <c r="R19" s="1" t="s">
        <v>3076</v>
      </c>
      <c r="S19" s="12" t="s">
        <v>3077</v>
      </c>
      <c r="T19" s="1" t="s">
        <v>3078</v>
      </c>
      <c r="U19" s="1" t="s">
        <v>54</v>
      </c>
      <c r="V19" s="1" t="s">
        <v>73</v>
      </c>
      <c r="W19" s="1" t="s">
        <v>4</v>
      </c>
      <c r="X19" s="1" t="s">
        <v>3071</v>
      </c>
      <c r="Y19" s="1"/>
      <c r="Z19" s="1"/>
      <c r="AA19" s="1"/>
      <c r="AB19" s="1"/>
      <c r="AC19" s="6">
        <v>270</v>
      </c>
      <c r="AD19" s="1"/>
      <c r="AE19" s="1"/>
      <c r="AF19" s="1"/>
      <c r="AG19" s="1"/>
      <c r="AH19" s="1" t="s">
        <v>5</v>
      </c>
      <c r="AI19" s="1" t="s">
        <v>6</v>
      </c>
      <c r="AJ19" s="1" t="s">
        <v>73</v>
      </c>
      <c r="AK19" s="1" t="s">
        <v>73</v>
      </c>
      <c r="AL19" s="1" t="s">
        <v>73</v>
      </c>
      <c r="AM19" s="1" t="s">
        <v>76</v>
      </c>
      <c r="AN19" s="59" t="s">
        <v>3020</v>
      </c>
      <c r="AO19" s="1" t="s">
        <v>1879</v>
      </c>
      <c r="AP19" s="1"/>
      <c r="AQ19" s="1">
        <v>4911</v>
      </c>
      <c r="AR19" s="1"/>
    </row>
    <row r="20" spans="1:44" ht="42" customHeight="1" x14ac:dyDescent="0.3">
      <c r="A20" s="1" t="e">
        <f t="shared" si="2"/>
        <v>#REF!</v>
      </c>
      <c r="B20" s="5" t="e">
        <f t="shared" si="0"/>
        <v>#REF!</v>
      </c>
      <c r="C20" s="39" t="s">
        <v>3671</v>
      </c>
      <c r="D20" s="40" t="s">
        <v>3080</v>
      </c>
      <c r="E20" s="12" t="s">
        <v>53</v>
      </c>
      <c r="F20" s="31">
        <v>270</v>
      </c>
      <c r="G20" s="1" t="s">
        <v>3079</v>
      </c>
      <c r="H20" s="1"/>
      <c r="I20" s="1"/>
      <c r="J20" s="1"/>
      <c r="K20" s="1"/>
      <c r="L20" s="1"/>
      <c r="M20" s="1" t="s">
        <v>73</v>
      </c>
      <c r="N20" s="1" t="s">
        <v>1</v>
      </c>
      <c r="O20" s="4"/>
      <c r="P20" s="1"/>
      <c r="Q20" s="1"/>
      <c r="R20" s="1" t="s">
        <v>3080</v>
      </c>
      <c r="S20" s="12" t="s">
        <v>3081</v>
      </c>
      <c r="T20" s="1" t="s">
        <v>3078</v>
      </c>
      <c r="U20" s="1" t="s">
        <v>54</v>
      </c>
      <c r="V20" s="1" t="s">
        <v>73</v>
      </c>
      <c r="W20" s="1" t="s">
        <v>4</v>
      </c>
      <c r="X20" s="1" t="s">
        <v>3071</v>
      </c>
      <c r="Y20" s="1"/>
      <c r="Z20" s="1"/>
      <c r="AA20" s="1"/>
      <c r="AB20" s="1"/>
      <c r="AC20" s="6">
        <v>270</v>
      </c>
      <c r="AD20" s="1"/>
      <c r="AE20" s="1"/>
      <c r="AF20" s="1"/>
      <c r="AG20" s="1"/>
      <c r="AH20" s="1" t="s">
        <v>5</v>
      </c>
      <c r="AI20" s="1" t="s">
        <v>6</v>
      </c>
      <c r="AJ20" s="1" t="s">
        <v>73</v>
      </c>
      <c r="AK20" s="1" t="s">
        <v>73</v>
      </c>
      <c r="AL20" s="1" t="s">
        <v>73</v>
      </c>
      <c r="AM20" s="1" t="s">
        <v>76</v>
      </c>
      <c r="AN20" s="59" t="s">
        <v>3020</v>
      </c>
      <c r="AO20" s="1" t="s">
        <v>1879</v>
      </c>
      <c r="AP20" s="1"/>
      <c r="AQ20" s="1">
        <v>4911</v>
      </c>
      <c r="AR20" s="1"/>
    </row>
    <row r="21" spans="1:44" ht="42" customHeight="1" x14ac:dyDescent="0.3">
      <c r="A21" s="1" t="e">
        <f t="shared" si="2"/>
        <v>#REF!</v>
      </c>
      <c r="B21" s="5" t="e">
        <f t="shared" si="0"/>
        <v>#REF!</v>
      </c>
      <c r="C21" s="39" t="s">
        <v>3672</v>
      </c>
      <c r="D21" s="40" t="s">
        <v>3083</v>
      </c>
      <c r="E21" s="12" t="s">
        <v>53</v>
      </c>
      <c r="F21" s="31">
        <v>410</v>
      </c>
      <c r="G21" s="1" t="s">
        <v>3082</v>
      </c>
      <c r="H21" s="1"/>
      <c r="I21" s="1"/>
      <c r="J21" s="1"/>
      <c r="K21" s="1"/>
      <c r="L21" s="1"/>
      <c r="M21" s="1" t="s">
        <v>73</v>
      </c>
      <c r="N21" s="1" t="s">
        <v>1</v>
      </c>
      <c r="O21" s="4"/>
      <c r="P21" s="1"/>
      <c r="Q21" s="1"/>
      <c r="R21" s="1" t="s">
        <v>3083</v>
      </c>
      <c r="S21" s="12" t="s">
        <v>3084</v>
      </c>
      <c r="T21" s="1" t="s">
        <v>3078</v>
      </c>
      <c r="U21" s="1" t="s">
        <v>54</v>
      </c>
      <c r="V21" s="1" t="s">
        <v>73</v>
      </c>
      <c r="W21" s="1" t="s">
        <v>4</v>
      </c>
      <c r="X21" s="1" t="s">
        <v>3071</v>
      </c>
      <c r="Y21" s="1"/>
      <c r="Z21" s="1"/>
      <c r="AA21" s="1"/>
      <c r="AB21" s="1"/>
      <c r="AC21" s="6">
        <v>410</v>
      </c>
      <c r="AD21" s="1"/>
      <c r="AE21" s="1"/>
      <c r="AF21" s="1"/>
      <c r="AG21" s="1"/>
      <c r="AH21" s="1" t="s">
        <v>5</v>
      </c>
      <c r="AI21" s="1" t="s">
        <v>6</v>
      </c>
      <c r="AJ21" s="1" t="s">
        <v>73</v>
      </c>
      <c r="AK21" s="1" t="s">
        <v>73</v>
      </c>
      <c r="AL21" s="1" t="s">
        <v>73</v>
      </c>
      <c r="AM21" s="1" t="s">
        <v>76</v>
      </c>
      <c r="AN21" s="59" t="s">
        <v>3020</v>
      </c>
      <c r="AO21" s="1" t="s">
        <v>1879</v>
      </c>
      <c r="AP21" s="1"/>
      <c r="AQ21" s="1">
        <v>4911</v>
      </c>
      <c r="AR21" s="1"/>
    </row>
    <row r="22" spans="1:44" ht="42" customHeight="1" x14ac:dyDescent="0.3">
      <c r="A22" s="1" t="e">
        <f t="shared" si="2"/>
        <v>#REF!</v>
      </c>
      <c r="B22" s="5" t="e">
        <f t="shared" si="0"/>
        <v>#REF!</v>
      </c>
      <c r="C22" s="39" t="s">
        <v>3673</v>
      </c>
      <c r="D22" s="40" t="s">
        <v>3086</v>
      </c>
      <c r="E22" s="12" t="s">
        <v>53</v>
      </c>
      <c r="F22" s="31">
        <v>410</v>
      </c>
      <c r="G22" s="1" t="s">
        <v>3085</v>
      </c>
      <c r="H22" s="1"/>
      <c r="I22" s="1"/>
      <c r="J22" s="1"/>
      <c r="K22" s="1"/>
      <c r="L22" s="1"/>
      <c r="M22" s="1" t="s">
        <v>73</v>
      </c>
      <c r="N22" s="1" t="s">
        <v>1</v>
      </c>
      <c r="O22" s="4"/>
      <c r="P22" s="1"/>
      <c r="Q22" s="1"/>
      <c r="R22" s="1" t="s">
        <v>3086</v>
      </c>
      <c r="S22" s="1" t="s">
        <v>3087</v>
      </c>
      <c r="T22" s="1" t="s">
        <v>3078</v>
      </c>
      <c r="U22" s="1" t="s">
        <v>54</v>
      </c>
      <c r="V22" s="1" t="s">
        <v>73</v>
      </c>
      <c r="W22" s="1" t="s">
        <v>4</v>
      </c>
      <c r="X22" s="1" t="s">
        <v>3071</v>
      </c>
      <c r="Y22" s="1"/>
      <c r="Z22" s="1"/>
      <c r="AA22" s="1"/>
      <c r="AB22" s="1"/>
      <c r="AC22" s="6">
        <v>410</v>
      </c>
      <c r="AD22" s="1"/>
      <c r="AE22" s="1"/>
      <c r="AF22" s="1"/>
      <c r="AG22" s="1"/>
      <c r="AH22" s="1" t="s">
        <v>5</v>
      </c>
      <c r="AI22" s="1" t="s">
        <v>6</v>
      </c>
      <c r="AJ22" s="1" t="s">
        <v>73</v>
      </c>
      <c r="AK22" s="1" t="s">
        <v>73</v>
      </c>
      <c r="AL22" s="1" t="s">
        <v>73</v>
      </c>
      <c r="AM22" s="1" t="s">
        <v>76</v>
      </c>
      <c r="AN22" s="59" t="s">
        <v>3020</v>
      </c>
      <c r="AO22" s="1" t="s">
        <v>1879</v>
      </c>
      <c r="AP22" s="1"/>
      <c r="AQ22" s="1">
        <v>4911</v>
      </c>
      <c r="AR22" s="1"/>
    </row>
    <row r="23" spans="1:44" ht="42" customHeight="1" x14ac:dyDescent="0.3">
      <c r="A23" s="1" t="s">
        <v>0</v>
      </c>
      <c r="B23" s="5" t="e">
        <f t="shared" si="0"/>
        <v>#REF!</v>
      </c>
      <c r="C23" s="39" t="s">
        <v>3674</v>
      </c>
      <c r="D23" s="40" t="s">
        <v>3073</v>
      </c>
      <c r="E23" s="12" t="s">
        <v>53</v>
      </c>
      <c r="F23" s="31">
        <v>240</v>
      </c>
      <c r="G23" s="1" t="s">
        <v>3072</v>
      </c>
      <c r="H23" s="1"/>
      <c r="I23" s="1"/>
      <c r="J23" s="1"/>
      <c r="K23" s="1"/>
      <c r="L23" s="1"/>
      <c r="M23" s="1" t="s">
        <v>73</v>
      </c>
      <c r="N23" s="1" t="s">
        <v>1</v>
      </c>
      <c r="O23" s="4"/>
      <c r="P23" s="1"/>
      <c r="Q23" s="1"/>
      <c r="R23" s="1" t="s">
        <v>3073</v>
      </c>
      <c r="S23" s="1" t="s">
        <v>3074</v>
      </c>
      <c r="T23" s="1" t="s">
        <v>3029</v>
      </c>
      <c r="U23" s="1" t="s">
        <v>73</v>
      </c>
      <c r="V23" s="1" t="s">
        <v>73</v>
      </c>
      <c r="W23" s="1" t="s">
        <v>4</v>
      </c>
      <c r="X23" s="1" t="s">
        <v>3030</v>
      </c>
      <c r="Y23" s="1"/>
      <c r="Z23" s="1"/>
      <c r="AA23" s="1"/>
      <c r="AB23" s="1"/>
      <c r="AC23" s="6">
        <v>240</v>
      </c>
      <c r="AD23" s="1"/>
      <c r="AE23" s="1"/>
      <c r="AF23" s="1"/>
      <c r="AG23" s="1"/>
      <c r="AH23" s="1" t="s">
        <v>5</v>
      </c>
      <c r="AI23" s="1" t="s">
        <v>6</v>
      </c>
      <c r="AJ23" s="1" t="s">
        <v>73</v>
      </c>
      <c r="AK23" s="1" t="s">
        <v>73</v>
      </c>
      <c r="AL23" s="1" t="s">
        <v>73</v>
      </c>
      <c r="AM23" s="1" t="s">
        <v>76</v>
      </c>
      <c r="AN23" s="60" t="s">
        <v>3020</v>
      </c>
      <c r="AO23" s="1" t="s">
        <v>1879</v>
      </c>
      <c r="AP23" s="1"/>
      <c r="AQ23" s="1">
        <v>4911</v>
      </c>
      <c r="AR23" s="1"/>
    </row>
    <row r="24" spans="1:44" ht="42" customHeight="1" x14ac:dyDescent="0.3">
      <c r="A24" s="1" t="e">
        <f t="shared" ref="A24:A55" si="12">Company</f>
        <v>#REF!</v>
      </c>
      <c r="B24" s="5" t="e">
        <f t="shared" si="0"/>
        <v>#REF!</v>
      </c>
      <c r="C24" s="43" t="s">
        <v>3698</v>
      </c>
      <c r="D24" s="40" t="s">
        <v>1911</v>
      </c>
      <c r="E24" s="12" t="s">
        <v>53</v>
      </c>
      <c r="F24" s="31">
        <v>496</v>
      </c>
      <c r="G24" s="1" t="s">
        <v>1910</v>
      </c>
      <c r="H24" s="1"/>
      <c r="I24" s="1"/>
      <c r="J24" s="1"/>
      <c r="K24" s="1"/>
      <c r="L24" s="1"/>
      <c r="M24" s="1" t="s">
        <v>54</v>
      </c>
      <c r="N24" s="1" t="e">
        <f t="shared" ref="N24:N55" si="13">Currency</f>
        <v>#REF!</v>
      </c>
      <c r="O24" s="23">
        <v>6.9853167999999997</v>
      </c>
      <c r="P24" s="1" t="e">
        <f t="shared" ref="P24:P55" si="14">WeightUOM</f>
        <v>#REF!</v>
      </c>
      <c r="Q24" s="1"/>
      <c r="R24" s="1" t="str">
        <f>Table148[[#This Row],[Short Description]]</f>
        <v>DP6-B</v>
      </c>
      <c r="S24" s="1" t="s">
        <v>1912</v>
      </c>
      <c r="T24" s="1" t="s">
        <v>1913</v>
      </c>
      <c r="U24" s="1" t="s">
        <v>57</v>
      </c>
      <c r="V24" s="1" t="e">
        <f t="shared" ref="V24:V55" si="15">NotForSale</f>
        <v>#REF!</v>
      </c>
      <c r="W24" s="1" t="e">
        <f t="shared" ref="W24:W55" si="16">ItemStatus</f>
        <v>#REF!</v>
      </c>
      <c r="X24" s="1" t="s">
        <v>1879</v>
      </c>
      <c r="Y24" s="1"/>
      <c r="Z24" s="1"/>
      <c r="AA24" s="1"/>
      <c r="AB24" s="1"/>
      <c r="AC24" s="6">
        <f>Table148[[#This Row],[US MSRP]]</f>
        <v>496</v>
      </c>
      <c r="AD24" s="1"/>
      <c r="AE24" s="1"/>
      <c r="AF24" s="1"/>
      <c r="AG24" s="1"/>
      <c r="AH24" s="1" t="e">
        <f t="shared" ref="AH24:AH55" si="17">FOB</f>
        <v>#REF!</v>
      </c>
      <c r="AI24" s="1" t="e">
        <f t="shared" ref="AI24:AI55" si="18">Freight</f>
        <v>#REF!</v>
      </c>
      <c r="AJ24" s="1" t="e">
        <f t="shared" ref="AJ24:AJ55" si="19">DropShip</f>
        <v>#REF!</v>
      </c>
      <c r="AK24" s="1" t="e">
        <f t="shared" ref="AK24:AK55" si="20">EnergyStar</f>
        <v>#REF!</v>
      </c>
      <c r="AL24" s="1" t="s">
        <v>73</v>
      </c>
      <c r="AM24" s="1" t="s">
        <v>76</v>
      </c>
      <c r="AN24" s="11" t="e">
        <f t="shared" ref="AN24:AN55" si="21">URL</f>
        <v>#REF!</v>
      </c>
      <c r="AO24" s="1" t="str">
        <f>Table148[[#This Row],[Manufacturer''s Category]]</f>
        <v>Desono</v>
      </c>
      <c r="AP24" s="1"/>
      <c r="AQ24" s="1" t="e">
        <f t="shared" ref="AQ24:AQ55" si="22">InfoComm_Number</f>
        <v>#REF!</v>
      </c>
      <c r="AR24" s="1"/>
    </row>
    <row r="25" spans="1:44" ht="42" customHeight="1" x14ac:dyDescent="0.3">
      <c r="A25" s="1" t="e">
        <f t="shared" si="12"/>
        <v>#REF!</v>
      </c>
      <c r="B25" s="5" t="e">
        <f t="shared" si="0"/>
        <v>#REF!</v>
      </c>
      <c r="C25" s="43" t="s">
        <v>3699</v>
      </c>
      <c r="D25" s="40" t="s">
        <v>1915</v>
      </c>
      <c r="E25" s="12" t="s">
        <v>53</v>
      </c>
      <c r="F25" s="31">
        <v>496</v>
      </c>
      <c r="G25" s="1" t="s">
        <v>1914</v>
      </c>
      <c r="H25" s="1"/>
      <c r="I25" s="1"/>
      <c r="J25" s="1"/>
      <c r="K25" s="1"/>
      <c r="L25" s="1"/>
      <c r="M25" s="1" t="s">
        <v>54</v>
      </c>
      <c r="N25" s="1" t="e">
        <f t="shared" si="13"/>
        <v>#REF!</v>
      </c>
      <c r="O25" s="23">
        <v>6.9853167999999997</v>
      </c>
      <c r="P25" s="1" t="e">
        <f t="shared" si="14"/>
        <v>#REF!</v>
      </c>
      <c r="Q25" s="1"/>
      <c r="R25" s="1" t="str">
        <f>Table148[[#This Row],[Short Description]]</f>
        <v>DP6-W</v>
      </c>
      <c r="S25" s="7" t="s">
        <v>1916</v>
      </c>
      <c r="T25" s="1" t="s">
        <v>1913</v>
      </c>
      <c r="U25" s="1" t="s">
        <v>57</v>
      </c>
      <c r="V25" s="1" t="e">
        <f t="shared" si="15"/>
        <v>#REF!</v>
      </c>
      <c r="W25" s="1" t="e">
        <f t="shared" si="16"/>
        <v>#REF!</v>
      </c>
      <c r="X25" s="1" t="s">
        <v>1879</v>
      </c>
      <c r="Y25" s="1"/>
      <c r="Z25" s="1"/>
      <c r="AA25" s="1"/>
      <c r="AB25" s="1"/>
      <c r="AC25" s="6">
        <f>Table148[[#This Row],[US MSRP]]</f>
        <v>496</v>
      </c>
      <c r="AD25" s="1"/>
      <c r="AE25" s="1"/>
      <c r="AF25" s="1"/>
      <c r="AG25" s="1"/>
      <c r="AH25" s="1" t="e">
        <f t="shared" si="17"/>
        <v>#REF!</v>
      </c>
      <c r="AI25" s="1" t="e">
        <f t="shared" si="18"/>
        <v>#REF!</v>
      </c>
      <c r="AJ25" s="1" t="e">
        <f t="shared" si="19"/>
        <v>#REF!</v>
      </c>
      <c r="AK25" s="1" t="e">
        <f t="shared" si="20"/>
        <v>#REF!</v>
      </c>
      <c r="AL25" s="1" t="s">
        <v>73</v>
      </c>
      <c r="AM25" s="1" t="s">
        <v>76</v>
      </c>
      <c r="AN25" s="11" t="e">
        <f t="shared" si="21"/>
        <v>#REF!</v>
      </c>
      <c r="AO25" s="1" t="str">
        <f>Table148[[#This Row],[Manufacturer''s Category]]</f>
        <v>Desono</v>
      </c>
      <c r="AP25" s="1"/>
      <c r="AQ25" s="1" t="e">
        <f t="shared" si="22"/>
        <v>#REF!</v>
      </c>
      <c r="AR25" s="1"/>
    </row>
    <row r="26" spans="1:44" ht="42" customHeight="1" x14ac:dyDescent="0.3">
      <c r="A26" s="1" t="e">
        <f t="shared" si="12"/>
        <v>#REF!</v>
      </c>
      <c r="B26" s="5" t="e">
        <f t="shared" si="0"/>
        <v>#REF!</v>
      </c>
      <c r="C26" s="43" t="s">
        <v>3700</v>
      </c>
      <c r="D26" s="40" t="s">
        <v>1918</v>
      </c>
      <c r="E26" s="12" t="s">
        <v>53</v>
      </c>
      <c r="F26" s="31">
        <v>616</v>
      </c>
      <c r="G26" s="1" t="s">
        <v>1917</v>
      </c>
      <c r="H26" s="1"/>
      <c r="I26" s="1"/>
      <c r="J26" s="1"/>
      <c r="K26" s="1"/>
      <c r="L26" s="1"/>
      <c r="M26" s="1" t="s">
        <v>54</v>
      </c>
      <c r="N26" s="1" t="e">
        <f t="shared" si="13"/>
        <v>#REF!</v>
      </c>
      <c r="O26" s="23">
        <v>10.5233344</v>
      </c>
      <c r="P26" s="1" t="e">
        <f t="shared" si="14"/>
        <v>#REF!</v>
      </c>
      <c r="Q26" s="1"/>
      <c r="R26" s="1" t="str">
        <f>Table148[[#This Row],[Short Description]]</f>
        <v>DP8-B</v>
      </c>
      <c r="S26" s="7" t="s">
        <v>1919</v>
      </c>
      <c r="T26" s="1" t="s">
        <v>1913</v>
      </c>
      <c r="U26" s="1" t="s">
        <v>57</v>
      </c>
      <c r="V26" s="1" t="e">
        <f t="shared" si="15"/>
        <v>#REF!</v>
      </c>
      <c r="W26" s="1" t="e">
        <f t="shared" si="16"/>
        <v>#REF!</v>
      </c>
      <c r="X26" s="1" t="s">
        <v>1879</v>
      </c>
      <c r="Y26" s="1"/>
      <c r="Z26" s="1"/>
      <c r="AA26" s="1"/>
      <c r="AB26" s="1"/>
      <c r="AC26" s="6">
        <f>Table148[[#This Row],[US MSRP]]</f>
        <v>616</v>
      </c>
      <c r="AD26" s="1"/>
      <c r="AE26" s="1"/>
      <c r="AF26" s="1"/>
      <c r="AG26" s="1"/>
      <c r="AH26" s="1" t="e">
        <f t="shared" si="17"/>
        <v>#REF!</v>
      </c>
      <c r="AI26" s="1" t="e">
        <f t="shared" si="18"/>
        <v>#REF!</v>
      </c>
      <c r="AJ26" s="1" t="e">
        <f t="shared" si="19"/>
        <v>#REF!</v>
      </c>
      <c r="AK26" s="1" t="e">
        <f t="shared" si="20"/>
        <v>#REF!</v>
      </c>
      <c r="AL26" s="1" t="s">
        <v>73</v>
      </c>
      <c r="AM26" s="1" t="s">
        <v>76</v>
      </c>
      <c r="AN26" s="11" t="e">
        <f t="shared" si="21"/>
        <v>#REF!</v>
      </c>
      <c r="AO26" s="1" t="str">
        <f>Table148[[#This Row],[Manufacturer''s Category]]</f>
        <v>Desono</v>
      </c>
      <c r="AP26" s="1"/>
      <c r="AQ26" s="1" t="e">
        <f t="shared" si="22"/>
        <v>#REF!</v>
      </c>
      <c r="AR26" s="1"/>
    </row>
    <row r="27" spans="1:44" ht="42" customHeight="1" x14ac:dyDescent="0.3">
      <c r="A27" s="1" t="e">
        <f t="shared" si="12"/>
        <v>#REF!</v>
      </c>
      <c r="B27" s="5" t="e">
        <f t="shared" si="0"/>
        <v>#REF!</v>
      </c>
      <c r="C27" s="43" t="s">
        <v>3701</v>
      </c>
      <c r="D27" s="40" t="s">
        <v>1921</v>
      </c>
      <c r="E27" s="12" t="s">
        <v>53</v>
      </c>
      <c r="F27" s="31">
        <v>616</v>
      </c>
      <c r="G27" s="1" t="s">
        <v>1920</v>
      </c>
      <c r="H27" s="1"/>
      <c r="I27" s="1"/>
      <c r="J27" s="1"/>
      <c r="K27" s="1"/>
      <c r="L27" s="1"/>
      <c r="M27" s="1" t="s">
        <v>54</v>
      </c>
      <c r="N27" s="1" t="e">
        <f t="shared" si="13"/>
        <v>#REF!</v>
      </c>
      <c r="O27" s="23">
        <v>10.5233344</v>
      </c>
      <c r="P27" s="1" t="e">
        <f t="shared" si="14"/>
        <v>#REF!</v>
      </c>
      <c r="Q27" s="1"/>
      <c r="R27" s="1" t="str">
        <f>Table148[[#This Row],[Short Description]]</f>
        <v>DP8-W</v>
      </c>
      <c r="S27" s="12" t="s">
        <v>1922</v>
      </c>
      <c r="T27" s="1" t="s">
        <v>1913</v>
      </c>
      <c r="U27" s="1" t="s">
        <v>57</v>
      </c>
      <c r="V27" s="1" t="e">
        <f t="shared" si="15"/>
        <v>#REF!</v>
      </c>
      <c r="W27" s="1" t="e">
        <f t="shared" si="16"/>
        <v>#REF!</v>
      </c>
      <c r="X27" s="1" t="s">
        <v>1879</v>
      </c>
      <c r="Y27" s="1"/>
      <c r="Z27" s="1"/>
      <c r="AA27" s="1"/>
      <c r="AB27" s="1"/>
      <c r="AC27" s="6">
        <f>Table148[[#This Row],[US MSRP]]</f>
        <v>616</v>
      </c>
      <c r="AD27" s="1"/>
      <c r="AE27" s="1"/>
      <c r="AF27" s="1"/>
      <c r="AG27" s="1"/>
      <c r="AH27" s="1" t="e">
        <f t="shared" si="17"/>
        <v>#REF!</v>
      </c>
      <c r="AI27" s="1" t="e">
        <f t="shared" si="18"/>
        <v>#REF!</v>
      </c>
      <c r="AJ27" s="1" t="e">
        <f t="shared" si="19"/>
        <v>#REF!</v>
      </c>
      <c r="AK27" s="1" t="e">
        <f t="shared" si="20"/>
        <v>#REF!</v>
      </c>
      <c r="AL27" s="1" t="s">
        <v>73</v>
      </c>
      <c r="AM27" s="1" t="s">
        <v>76</v>
      </c>
      <c r="AN27" s="11" t="e">
        <f t="shared" si="21"/>
        <v>#REF!</v>
      </c>
      <c r="AO27" s="1" t="str">
        <f>Table148[[#This Row],[Manufacturer''s Category]]</f>
        <v>Desono</v>
      </c>
      <c r="AP27" s="1"/>
      <c r="AQ27" s="1" t="e">
        <f t="shared" si="22"/>
        <v>#REF!</v>
      </c>
      <c r="AR27" s="1"/>
    </row>
    <row r="28" spans="1:44" ht="42" customHeight="1" x14ac:dyDescent="0.3">
      <c r="A28" s="1" t="e">
        <f t="shared" si="12"/>
        <v>#REF!</v>
      </c>
      <c r="B28" s="5" t="e">
        <f t="shared" si="0"/>
        <v>#REF!</v>
      </c>
      <c r="C28" s="39" t="s">
        <v>3736</v>
      </c>
      <c r="D28" s="40" t="s">
        <v>1925</v>
      </c>
      <c r="E28" s="12" t="s">
        <v>53</v>
      </c>
      <c r="F28" s="31">
        <v>520</v>
      </c>
      <c r="G28" s="1" t="s">
        <v>1924</v>
      </c>
      <c r="H28" s="1"/>
      <c r="I28" s="1"/>
      <c r="J28" s="1"/>
      <c r="K28" s="1"/>
      <c r="L28" s="1"/>
      <c r="M28" s="1" t="s">
        <v>54</v>
      </c>
      <c r="N28" s="1" t="s">
        <v>1</v>
      </c>
      <c r="O28" s="4"/>
      <c r="P28" s="1" t="e">
        <f t="shared" si="14"/>
        <v>#REF!</v>
      </c>
      <c r="Q28" s="1"/>
      <c r="R28" s="1" t="str">
        <f>Table148[[#This Row],[Short Description]]</f>
        <v>DX-IC10SUB-W</v>
      </c>
      <c r="S28" s="12" t="s">
        <v>1926</v>
      </c>
      <c r="T28" s="1" t="s">
        <v>1878</v>
      </c>
      <c r="U28" s="1" t="s">
        <v>57</v>
      </c>
      <c r="V28" s="1" t="e">
        <f t="shared" si="15"/>
        <v>#REF!</v>
      </c>
      <c r="W28" s="1" t="e">
        <f t="shared" si="16"/>
        <v>#REF!</v>
      </c>
      <c r="X28" s="1" t="s">
        <v>1879</v>
      </c>
      <c r="Y28" s="1"/>
      <c r="Z28" s="1"/>
      <c r="AA28" s="1"/>
      <c r="AB28" s="1"/>
      <c r="AC28" s="6">
        <f>Table148[[#This Row],[US MSRP]]</f>
        <v>520</v>
      </c>
      <c r="AD28" s="1"/>
      <c r="AE28" s="1"/>
      <c r="AF28" s="1"/>
      <c r="AG28" s="1"/>
      <c r="AH28" s="1" t="e">
        <f t="shared" si="17"/>
        <v>#REF!</v>
      </c>
      <c r="AI28" s="1" t="e">
        <f t="shared" si="18"/>
        <v>#REF!</v>
      </c>
      <c r="AJ28" s="1" t="e">
        <f t="shared" si="19"/>
        <v>#REF!</v>
      </c>
      <c r="AK28" s="1" t="e">
        <f t="shared" si="20"/>
        <v>#REF!</v>
      </c>
      <c r="AL28" s="1" t="s">
        <v>73</v>
      </c>
      <c r="AM28" s="1" t="s">
        <v>76</v>
      </c>
      <c r="AN28" s="11" t="e">
        <f t="shared" si="21"/>
        <v>#REF!</v>
      </c>
      <c r="AO28" s="1" t="str">
        <f>Table148[[#This Row],[Manufacturer''s Category]]</f>
        <v>Desono</v>
      </c>
      <c r="AP28" s="1"/>
      <c r="AQ28" s="1" t="e">
        <f t="shared" si="22"/>
        <v>#REF!</v>
      </c>
      <c r="AR28" s="1"/>
    </row>
    <row r="29" spans="1:44" ht="42" customHeight="1" x14ac:dyDescent="0.3">
      <c r="A29" s="1" t="e">
        <f t="shared" si="12"/>
        <v>#REF!</v>
      </c>
      <c r="B29" s="5" t="e">
        <f t="shared" si="0"/>
        <v>#REF!</v>
      </c>
      <c r="C29" s="39" t="s">
        <v>3737</v>
      </c>
      <c r="D29" s="40" t="s">
        <v>1928</v>
      </c>
      <c r="E29" s="12" t="s">
        <v>53</v>
      </c>
      <c r="F29" s="31">
        <v>560</v>
      </c>
      <c r="G29" s="1" t="s">
        <v>1927</v>
      </c>
      <c r="H29" s="1"/>
      <c r="I29" s="1"/>
      <c r="J29" s="1"/>
      <c r="K29" s="1"/>
      <c r="L29" s="1"/>
      <c r="M29" s="1" t="s">
        <v>54</v>
      </c>
      <c r="N29" s="1" t="s">
        <v>1</v>
      </c>
      <c r="O29" s="4"/>
      <c r="P29" s="1" t="e">
        <f t="shared" si="14"/>
        <v>#REF!</v>
      </c>
      <c r="Q29" s="1"/>
      <c r="R29" s="1" t="str">
        <f>Table148[[#This Row],[Short Description]]</f>
        <v>DX-IC10-W</v>
      </c>
      <c r="S29" s="12" t="s">
        <v>1929</v>
      </c>
      <c r="T29" s="1" t="s">
        <v>1878</v>
      </c>
      <c r="U29" s="1" t="s">
        <v>57</v>
      </c>
      <c r="V29" s="1" t="e">
        <f t="shared" si="15"/>
        <v>#REF!</v>
      </c>
      <c r="W29" s="1" t="e">
        <f t="shared" si="16"/>
        <v>#REF!</v>
      </c>
      <c r="X29" s="1" t="s">
        <v>1879</v>
      </c>
      <c r="Y29" s="1"/>
      <c r="Z29" s="1"/>
      <c r="AA29" s="1"/>
      <c r="AB29" s="1"/>
      <c r="AC29" s="6">
        <f>Table148[[#This Row],[US MSRP]]</f>
        <v>560</v>
      </c>
      <c r="AD29" s="1"/>
      <c r="AE29" s="1"/>
      <c r="AF29" s="1"/>
      <c r="AG29" s="1"/>
      <c r="AH29" s="1" t="e">
        <f t="shared" si="17"/>
        <v>#REF!</v>
      </c>
      <c r="AI29" s="1" t="e">
        <f t="shared" si="18"/>
        <v>#REF!</v>
      </c>
      <c r="AJ29" s="1" t="e">
        <f t="shared" si="19"/>
        <v>#REF!</v>
      </c>
      <c r="AK29" s="1" t="e">
        <f t="shared" si="20"/>
        <v>#REF!</v>
      </c>
      <c r="AL29" s="1" t="s">
        <v>73</v>
      </c>
      <c r="AM29" s="1" t="s">
        <v>76</v>
      </c>
      <c r="AN29" s="11" t="e">
        <f t="shared" si="21"/>
        <v>#REF!</v>
      </c>
      <c r="AO29" s="1" t="str">
        <f>Table148[[#This Row],[Manufacturer''s Category]]</f>
        <v>Desono</v>
      </c>
      <c r="AP29" s="1"/>
      <c r="AQ29" s="1" t="e">
        <f t="shared" si="22"/>
        <v>#REF!</v>
      </c>
      <c r="AR29" s="1"/>
    </row>
    <row r="30" spans="1:44" ht="42" customHeight="1" x14ac:dyDescent="0.3">
      <c r="A30" s="1" t="e">
        <f t="shared" si="12"/>
        <v>#REF!</v>
      </c>
      <c r="B30" s="5" t="e">
        <f t="shared" si="0"/>
        <v>#REF!</v>
      </c>
      <c r="C30" s="39" t="s">
        <v>3738</v>
      </c>
      <c r="D30" s="40" t="s">
        <v>1931</v>
      </c>
      <c r="E30" s="12" t="s">
        <v>53</v>
      </c>
      <c r="F30" s="31">
        <v>220</v>
      </c>
      <c r="G30" s="1" t="s">
        <v>1930</v>
      </c>
      <c r="H30" s="1"/>
      <c r="I30" s="1"/>
      <c r="J30" s="1"/>
      <c r="K30" s="1"/>
      <c r="L30" s="1"/>
      <c r="M30" s="1" t="s">
        <v>54</v>
      </c>
      <c r="N30" s="1" t="s">
        <v>1</v>
      </c>
      <c r="O30" s="4"/>
      <c r="P30" s="1" t="e">
        <f t="shared" si="14"/>
        <v>#REF!</v>
      </c>
      <c r="Q30" s="1"/>
      <c r="R30" s="1" t="str">
        <f>Table148[[#This Row],[Short Description]]</f>
        <v>DX-IC4LP-W</v>
      </c>
      <c r="S30" s="12" t="s">
        <v>1932</v>
      </c>
      <c r="T30" s="1" t="s">
        <v>1878</v>
      </c>
      <c r="U30" s="1" t="s">
        <v>57</v>
      </c>
      <c r="V30" s="1" t="e">
        <f t="shared" si="15"/>
        <v>#REF!</v>
      </c>
      <c r="W30" s="1" t="e">
        <f t="shared" si="16"/>
        <v>#REF!</v>
      </c>
      <c r="X30" s="1" t="s">
        <v>1879</v>
      </c>
      <c r="Y30" s="1"/>
      <c r="Z30" s="1"/>
      <c r="AA30" s="1"/>
      <c r="AB30" s="1"/>
      <c r="AC30" s="6">
        <f>Table148[[#This Row],[US MSRP]]</f>
        <v>220</v>
      </c>
      <c r="AD30" s="1"/>
      <c r="AE30" s="1"/>
      <c r="AF30" s="1"/>
      <c r="AG30" s="1"/>
      <c r="AH30" s="1" t="e">
        <f t="shared" si="17"/>
        <v>#REF!</v>
      </c>
      <c r="AI30" s="1" t="e">
        <f t="shared" si="18"/>
        <v>#REF!</v>
      </c>
      <c r="AJ30" s="1" t="e">
        <f t="shared" si="19"/>
        <v>#REF!</v>
      </c>
      <c r="AK30" s="1" t="e">
        <f t="shared" si="20"/>
        <v>#REF!</v>
      </c>
      <c r="AL30" s="1" t="s">
        <v>73</v>
      </c>
      <c r="AM30" s="1" t="s">
        <v>76</v>
      </c>
      <c r="AN30" s="11" t="e">
        <f t="shared" si="21"/>
        <v>#REF!</v>
      </c>
      <c r="AO30" s="1" t="str">
        <f>Table148[[#This Row],[Manufacturer''s Category]]</f>
        <v>Desono</v>
      </c>
      <c r="AP30" s="1"/>
      <c r="AQ30" s="1" t="e">
        <f t="shared" si="22"/>
        <v>#REF!</v>
      </c>
      <c r="AR30" s="1"/>
    </row>
    <row r="31" spans="1:44" ht="42" customHeight="1" x14ac:dyDescent="0.3">
      <c r="A31" s="1" t="e">
        <f t="shared" si="12"/>
        <v>#REF!</v>
      </c>
      <c r="B31" s="5" t="e">
        <f t="shared" si="0"/>
        <v>#REF!</v>
      </c>
      <c r="C31" s="39" t="s">
        <v>3739</v>
      </c>
      <c r="D31" s="40" t="s">
        <v>1934</v>
      </c>
      <c r="E31" s="12" t="s">
        <v>53</v>
      </c>
      <c r="F31" s="31">
        <v>220</v>
      </c>
      <c r="G31" s="1" t="s">
        <v>1933</v>
      </c>
      <c r="H31" s="1"/>
      <c r="I31" s="1"/>
      <c r="J31" s="1"/>
      <c r="K31" s="1"/>
      <c r="L31" s="1"/>
      <c r="M31" s="1" t="s">
        <v>54</v>
      </c>
      <c r="N31" s="1" t="s">
        <v>1</v>
      </c>
      <c r="O31" s="4"/>
      <c r="P31" s="1" t="e">
        <f t="shared" si="14"/>
        <v>#REF!</v>
      </c>
      <c r="Q31" s="1"/>
      <c r="R31" s="1" t="str">
        <f>Table148[[#This Row],[Short Description]]</f>
        <v>DX-IC4-W</v>
      </c>
      <c r="S31" s="12" t="s">
        <v>1935</v>
      </c>
      <c r="T31" s="1" t="s">
        <v>1878</v>
      </c>
      <c r="U31" s="1" t="s">
        <v>57</v>
      </c>
      <c r="V31" s="1" t="e">
        <f t="shared" si="15"/>
        <v>#REF!</v>
      </c>
      <c r="W31" s="1" t="e">
        <f t="shared" si="16"/>
        <v>#REF!</v>
      </c>
      <c r="X31" s="1" t="s">
        <v>1879</v>
      </c>
      <c r="Y31" s="1"/>
      <c r="Z31" s="1"/>
      <c r="AA31" s="1"/>
      <c r="AB31" s="1"/>
      <c r="AC31" s="6">
        <f>Table148[[#This Row],[US MSRP]]</f>
        <v>220</v>
      </c>
      <c r="AD31" s="1"/>
      <c r="AE31" s="1"/>
      <c r="AF31" s="1"/>
      <c r="AG31" s="1"/>
      <c r="AH31" s="1" t="e">
        <f t="shared" si="17"/>
        <v>#REF!</v>
      </c>
      <c r="AI31" s="1" t="e">
        <f t="shared" si="18"/>
        <v>#REF!</v>
      </c>
      <c r="AJ31" s="1" t="e">
        <f t="shared" si="19"/>
        <v>#REF!</v>
      </c>
      <c r="AK31" s="1" t="e">
        <f t="shared" si="20"/>
        <v>#REF!</v>
      </c>
      <c r="AL31" s="1" t="s">
        <v>73</v>
      </c>
      <c r="AM31" s="1" t="s">
        <v>76</v>
      </c>
      <c r="AN31" s="11" t="e">
        <f t="shared" si="21"/>
        <v>#REF!</v>
      </c>
      <c r="AO31" s="1" t="str">
        <f>Table148[[#This Row],[Manufacturer''s Category]]</f>
        <v>Desono</v>
      </c>
      <c r="AP31" s="1"/>
      <c r="AQ31" s="1" t="e">
        <f t="shared" si="22"/>
        <v>#REF!</v>
      </c>
      <c r="AR31" s="1"/>
    </row>
    <row r="32" spans="1:44" ht="42" customHeight="1" x14ac:dyDescent="0.3">
      <c r="A32" s="1" t="e">
        <f t="shared" si="12"/>
        <v>#REF!</v>
      </c>
      <c r="B32" s="5" t="e">
        <f t="shared" si="0"/>
        <v>#REF!</v>
      </c>
      <c r="C32" s="39" t="s">
        <v>3740</v>
      </c>
      <c r="D32" s="40" t="s">
        <v>1937</v>
      </c>
      <c r="E32" s="12" t="s">
        <v>53</v>
      </c>
      <c r="F32" s="31">
        <v>290</v>
      </c>
      <c r="G32" s="1" t="s">
        <v>1936</v>
      </c>
      <c r="H32" s="1"/>
      <c r="I32" s="1"/>
      <c r="J32" s="1"/>
      <c r="K32" s="1"/>
      <c r="L32" s="1"/>
      <c r="M32" s="1" t="s">
        <v>54</v>
      </c>
      <c r="N32" s="1" t="s">
        <v>1</v>
      </c>
      <c r="O32" s="4"/>
      <c r="P32" s="1" t="e">
        <f t="shared" si="14"/>
        <v>#REF!</v>
      </c>
      <c r="Q32" s="1"/>
      <c r="R32" s="1" t="str">
        <f>Table148[[#This Row],[Short Description]]</f>
        <v>DX-IC6-B</v>
      </c>
      <c r="S32" s="12" t="s">
        <v>1938</v>
      </c>
      <c r="T32" s="1" t="s">
        <v>1878</v>
      </c>
      <c r="U32" s="1" t="s">
        <v>57</v>
      </c>
      <c r="V32" s="1" t="e">
        <f t="shared" si="15"/>
        <v>#REF!</v>
      </c>
      <c r="W32" s="1" t="e">
        <f t="shared" si="16"/>
        <v>#REF!</v>
      </c>
      <c r="X32" s="1" t="s">
        <v>1879</v>
      </c>
      <c r="Y32" s="1"/>
      <c r="Z32" s="1"/>
      <c r="AA32" s="1"/>
      <c r="AB32" s="1"/>
      <c r="AC32" s="6">
        <f>Table148[[#This Row],[US MSRP]]</f>
        <v>290</v>
      </c>
      <c r="AD32" s="1"/>
      <c r="AE32" s="1"/>
      <c r="AF32" s="1"/>
      <c r="AG32" s="1"/>
      <c r="AH32" s="1" t="e">
        <f t="shared" si="17"/>
        <v>#REF!</v>
      </c>
      <c r="AI32" s="1" t="e">
        <f t="shared" si="18"/>
        <v>#REF!</v>
      </c>
      <c r="AJ32" s="1" t="e">
        <f t="shared" si="19"/>
        <v>#REF!</v>
      </c>
      <c r="AK32" s="1" t="e">
        <f t="shared" si="20"/>
        <v>#REF!</v>
      </c>
      <c r="AL32" s="1" t="s">
        <v>73</v>
      </c>
      <c r="AM32" s="1" t="s">
        <v>76</v>
      </c>
      <c r="AN32" s="11" t="e">
        <f t="shared" si="21"/>
        <v>#REF!</v>
      </c>
      <c r="AO32" s="1" t="str">
        <f>Table148[[#This Row],[Manufacturer''s Category]]</f>
        <v>Desono</v>
      </c>
      <c r="AP32" s="1"/>
      <c r="AQ32" s="1" t="e">
        <f t="shared" si="22"/>
        <v>#REF!</v>
      </c>
      <c r="AR32" s="1"/>
    </row>
    <row r="33" spans="1:44" ht="42" customHeight="1" x14ac:dyDescent="0.3">
      <c r="A33" s="1" t="e">
        <f t="shared" si="12"/>
        <v>#REF!</v>
      </c>
      <c r="B33" s="5" t="e">
        <f t="shared" si="0"/>
        <v>#REF!</v>
      </c>
      <c r="C33" s="72" t="s">
        <v>3742</v>
      </c>
      <c r="D33" s="40" t="s">
        <v>2986</v>
      </c>
      <c r="E33" s="12" t="s">
        <v>53</v>
      </c>
      <c r="F33" s="31">
        <v>290</v>
      </c>
      <c r="G33" s="19" t="s">
        <v>3741</v>
      </c>
      <c r="H33" s="1"/>
      <c r="I33" s="1"/>
      <c r="J33" s="1"/>
      <c r="K33" s="1"/>
      <c r="L33" s="1"/>
      <c r="M33" s="1" t="s">
        <v>54</v>
      </c>
      <c r="N33" s="1" t="s">
        <v>1</v>
      </c>
      <c r="O33" s="4"/>
      <c r="P33" s="1" t="e">
        <f t="shared" si="14"/>
        <v>#REF!</v>
      </c>
      <c r="Q33" s="1"/>
      <c r="R33" s="1" t="str">
        <f>Table148[[#This Row],[Short Description]]</f>
        <v>DX-IC6LP-W White</v>
      </c>
      <c r="S33" s="12" t="s">
        <v>2989</v>
      </c>
      <c r="T33" s="1" t="s">
        <v>1878</v>
      </c>
      <c r="U33" s="1" t="s">
        <v>57</v>
      </c>
      <c r="V33" s="1" t="e">
        <f t="shared" si="15"/>
        <v>#REF!</v>
      </c>
      <c r="W33" s="1" t="e">
        <f t="shared" si="16"/>
        <v>#REF!</v>
      </c>
      <c r="X33" s="1" t="s">
        <v>1879</v>
      </c>
      <c r="Y33" s="1"/>
      <c r="Z33" s="1"/>
      <c r="AA33" s="1"/>
      <c r="AB33" s="1"/>
      <c r="AC33" s="6">
        <f>Table148[[#This Row],[US MSRP]]</f>
        <v>290</v>
      </c>
      <c r="AD33" s="1"/>
      <c r="AE33" s="1"/>
      <c r="AF33" s="1"/>
      <c r="AG33" s="1"/>
      <c r="AH33" s="1" t="e">
        <f t="shared" si="17"/>
        <v>#REF!</v>
      </c>
      <c r="AI33" s="1" t="e">
        <f t="shared" si="18"/>
        <v>#REF!</v>
      </c>
      <c r="AJ33" s="1" t="e">
        <f t="shared" si="19"/>
        <v>#REF!</v>
      </c>
      <c r="AK33" s="1" t="e">
        <f t="shared" si="20"/>
        <v>#REF!</v>
      </c>
      <c r="AL33" s="1" t="s">
        <v>73</v>
      </c>
      <c r="AM33" s="1" t="s">
        <v>76</v>
      </c>
      <c r="AN33" s="11" t="e">
        <f t="shared" si="21"/>
        <v>#REF!</v>
      </c>
      <c r="AO33" s="1" t="str">
        <f>Table148[[#This Row],[Manufacturer''s Category]]</f>
        <v>Desono</v>
      </c>
      <c r="AP33" s="1"/>
      <c r="AQ33" s="1" t="e">
        <f t="shared" si="22"/>
        <v>#REF!</v>
      </c>
      <c r="AR33" s="1"/>
    </row>
    <row r="34" spans="1:44" ht="42" customHeight="1" x14ac:dyDescent="0.3">
      <c r="A34" s="1" t="e">
        <f t="shared" si="12"/>
        <v>#REF!</v>
      </c>
      <c r="B34" s="5" t="e">
        <f t="shared" ref="B34:B65" si="23">Effectivity_Date</f>
        <v>#REF!</v>
      </c>
      <c r="C34" s="39" t="s">
        <v>3743</v>
      </c>
      <c r="D34" s="40" t="s">
        <v>1940</v>
      </c>
      <c r="E34" s="12" t="s">
        <v>53</v>
      </c>
      <c r="F34" s="31">
        <v>290</v>
      </c>
      <c r="G34" s="1" t="s">
        <v>1939</v>
      </c>
      <c r="H34" s="1"/>
      <c r="I34" s="1"/>
      <c r="J34" s="1"/>
      <c r="K34" s="1"/>
      <c r="L34" s="1"/>
      <c r="M34" s="1" t="s">
        <v>54</v>
      </c>
      <c r="N34" s="1" t="s">
        <v>1</v>
      </c>
      <c r="O34" s="4"/>
      <c r="P34" s="1" t="e">
        <f t="shared" si="14"/>
        <v>#REF!</v>
      </c>
      <c r="Q34" s="1"/>
      <c r="R34" s="1" t="str">
        <f>Table148[[#This Row],[Short Description]]</f>
        <v>DX-IC6-W</v>
      </c>
      <c r="S34" s="12" t="s">
        <v>1941</v>
      </c>
      <c r="T34" s="1" t="s">
        <v>1878</v>
      </c>
      <c r="U34" s="1" t="s">
        <v>57</v>
      </c>
      <c r="V34" s="1" t="e">
        <f t="shared" si="15"/>
        <v>#REF!</v>
      </c>
      <c r="W34" s="1" t="e">
        <f t="shared" si="16"/>
        <v>#REF!</v>
      </c>
      <c r="X34" s="1" t="s">
        <v>1879</v>
      </c>
      <c r="Y34" s="1"/>
      <c r="Z34" s="1"/>
      <c r="AA34" s="1"/>
      <c r="AB34" s="1"/>
      <c r="AC34" s="6">
        <f>Table148[[#This Row],[US MSRP]]</f>
        <v>290</v>
      </c>
      <c r="AD34" s="1"/>
      <c r="AE34" s="1"/>
      <c r="AF34" s="1"/>
      <c r="AG34" s="1"/>
      <c r="AH34" s="1" t="e">
        <f t="shared" si="17"/>
        <v>#REF!</v>
      </c>
      <c r="AI34" s="1" t="e">
        <f t="shared" si="18"/>
        <v>#REF!</v>
      </c>
      <c r="AJ34" s="1" t="e">
        <f t="shared" si="19"/>
        <v>#REF!</v>
      </c>
      <c r="AK34" s="1" t="e">
        <f t="shared" si="20"/>
        <v>#REF!</v>
      </c>
      <c r="AL34" s="1" t="s">
        <v>73</v>
      </c>
      <c r="AM34" s="1" t="s">
        <v>76</v>
      </c>
      <c r="AN34" s="11" t="e">
        <f t="shared" si="21"/>
        <v>#REF!</v>
      </c>
      <c r="AO34" s="1" t="str">
        <f>Table148[[#This Row],[Manufacturer''s Category]]</f>
        <v>Desono</v>
      </c>
      <c r="AP34" s="1"/>
      <c r="AQ34" s="1" t="e">
        <f t="shared" si="22"/>
        <v>#REF!</v>
      </c>
      <c r="AR34" s="1"/>
    </row>
    <row r="35" spans="1:44" ht="42" customHeight="1" x14ac:dyDescent="0.3">
      <c r="A35" s="1" t="e">
        <f t="shared" si="12"/>
        <v>#REF!</v>
      </c>
      <c r="B35" s="5" t="e">
        <f t="shared" si="23"/>
        <v>#REF!</v>
      </c>
      <c r="C35" s="39" t="s">
        <v>3744</v>
      </c>
      <c r="D35" s="40" t="s">
        <v>1943</v>
      </c>
      <c r="E35" s="1" t="s">
        <v>53</v>
      </c>
      <c r="F35" s="31">
        <v>400</v>
      </c>
      <c r="G35" s="1" t="s">
        <v>1942</v>
      </c>
      <c r="H35" s="1"/>
      <c r="I35" s="1"/>
      <c r="J35" s="1"/>
      <c r="K35" s="1"/>
      <c r="L35" s="1"/>
      <c r="M35" s="1" t="s">
        <v>54</v>
      </c>
      <c r="N35" s="1" t="s">
        <v>1</v>
      </c>
      <c r="O35" s="4"/>
      <c r="P35" s="1" t="e">
        <f t="shared" si="14"/>
        <v>#REF!</v>
      </c>
      <c r="Q35" s="1"/>
      <c r="R35" s="1" t="str">
        <f>Table148[[#This Row],[Short Description]]</f>
        <v>DX-IC8-W</v>
      </c>
      <c r="S35" s="1" t="s">
        <v>1944</v>
      </c>
      <c r="T35" s="1" t="s">
        <v>1878</v>
      </c>
      <c r="U35" s="1" t="s">
        <v>57</v>
      </c>
      <c r="V35" s="1" t="e">
        <f t="shared" si="15"/>
        <v>#REF!</v>
      </c>
      <c r="W35" s="1" t="e">
        <f t="shared" si="16"/>
        <v>#REF!</v>
      </c>
      <c r="X35" s="1" t="s">
        <v>1879</v>
      </c>
      <c r="Y35" s="1"/>
      <c r="Z35" s="1"/>
      <c r="AA35" s="1"/>
      <c r="AB35" s="1"/>
      <c r="AC35" s="6">
        <f>Table148[[#This Row],[US MSRP]]</f>
        <v>400</v>
      </c>
      <c r="AD35" s="1"/>
      <c r="AE35" s="1"/>
      <c r="AF35" s="1"/>
      <c r="AG35" s="1"/>
      <c r="AH35" s="1" t="e">
        <f t="shared" si="17"/>
        <v>#REF!</v>
      </c>
      <c r="AI35" s="1" t="e">
        <f t="shared" si="18"/>
        <v>#REF!</v>
      </c>
      <c r="AJ35" s="1" t="e">
        <f t="shared" si="19"/>
        <v>#REF!</v>
      </c>
      <c r="AK35" s="1" t="e">
        <f t="shared" si="20"/>
        <v>#REF!</v>
      </c>
      <c r="AL35" s="1" t="s">
        <v>73</v>
      </c>
      <c r="AM35" s="1" t="s">
        <v>76</v>
      </c>
      <c r="AN35" s="11" t="e">
        <f t="shared" si="21"/>
        <v>#REF!</v>
      </c>
      <c r="AO35" s="1" t="str">
        <f>Table148[[#This Row],[Manufacturer''s Category]]</f>
        <v>Desono</v>
      </c>
      <c r="AP35" s="1"/>
      <c r="AQ35" s="1" t="e">
        <f t="shared" si="22"/>
        <v>#REF!</v>
      </c>
      <c r="AR35" s="1"/>
    </row>
    <row r="36" spans="1:44" ht="42" customHeight="1" x14ac:dyDescent="0.3">
      <c r="A36" s="1" t="e">
        <f t="shared" si="12"/>
        <v>#REF!</v>
      </c>
      <c r="B36" s="5" t="e">
        <f t="shared" si="23"/>
        <v>#REF!</v>
      </c>
      <c r="C36" s="39" t="s">
        <v>3745</v>
      </c>
      <c r="D36" s="40" t="s">
        <v>1946</v>
      </c>
      <c r="E36" s="1" t="s">
        <v>53</v>
      </c>
      <c r="F36" s="31">
        <v>270</v>
      </c>
      <c r="G36" s="1" t="s">
        <v>1945</v>
      </c>
      <c r="H36" s="1"/>
      <c r="I36" s="1"/>
      <c r="J36" s="1"/>
      <c r="K36" s="1"/>
      <c r="L36" s="1"/>
      <c r="M36" s="1" t="s">
        <v>54</v>
      </c>
      <c r="N36" s="1" t="s">
        <v>1</v>
      </c>
      <c r="O36" s="4"/>
      <c r="P36" s="1" t="e">
        <f t="shared" si="14"/>
        <v>#REF!</v>
      </c>
      <c r="Q36" s="1"/>
      <c r="R36" s="1" t="str">
        <f>Table148[[#This Row],[Short Description]]</f>
        <v>DX-S5-B</v>
      </c>
      <c r="S36" s="1" t="s">
        <v>1947</v>
      </c>
      <c r="T36" s="1" t="s">
        <v>1923</v>
      </c>
      <c r="U36" s="1" t="s">
        <v>57</v>
      </c>
      <c r="V36" s="1" t="e">
        <f t="shared" si="15"/>
        <v>#REF!</v>
      </c>
      <c r="W36" s="1" t="e">
        <f t="shared" si="16"/>
        <v>#REF!</v>
      </c>
      <c r="X36" s="1" t="s">
        <v>1879</v>
      </c>
      <c r="Y36" s="1"/>
      <c r="Z36" s="1"/>
      <c r="AA36" s="1"/>
      <c r="AB36" s="1"/>
      <c r="AC36" s="6">
        <f>Table148[[#This Row],[US MSRP]]</f>
        <v>270</v>
      </c>
      <c r="AD36" s="1"/>
      <c r="AE36" s="1"/>
      <c r="AF36" s="1"/>
      <c r="AG36" s="1"/>
      <c r="AH36" s="1" t="e">
        <f t="shared" si="17"/>
        <v>#REF!</v>
      </c>
      <c r="AI36" s="1" t="e">
        <f t="shared" si="18"/>
        <v>#REF!</v>
      </c>
      <c r="AJ36" s="1" t="e">
        <f t="shared" si="19"/>
        <v>#REF!</v>
      </c>
      <c r="AK36" s="1" t="e">
        <f t="shared" si="20"/>
        <v>#REF!</v>
      </c>
      <c r="AL36" s="1" t="s">
        <v>73</v>
      </c>
      <c r="AM36" s="1" t="s">
        <v>76</v>
      </c>
      <c r="AN36" s="11" t="e">
        <f t="shared" si="21"/>
        <v>#REF!</v>
      </c>
      <c r="AO36" s="1" t="str">
        <f>Table148[[#This Row],[Manufacturer''s Category]]</f>
        <v>Desono</v>
      </c>
      <c r="AP36" s="1"/>
      <c r="AQ36" s="1" t="e">
        <f t="shared" si="22"/>
        <v>#REF!</v>
      </c>
      <c r="AR36" s="1"/>
    </row>
    <row r="37" spans="1:44" ht="42" customHeight="1" x14ac:dyDescent="0.3">
      <c r="A37" s="1" t="e">
        <f t="shared" si="12"/>
        <v>#REF!</v>
      </c>
      <c r="B37" s="5" t="e">
        <f t="shared" si="23"/>
        <v>#REF!</v>
      </c>
      <c r="C37" s="39" t="s">
        <v>3746</v>
      </c>
      <c r="D37" s="40" t="s">
        <v>1949</v>
      </c>
      <c r="E37" s="12" t="s">
        <v>53</v>
      </c>
      <c r="F37" s="31">
        <v>270</v>
      </c>
      <c r="G37" s="1" t="s">
        <v>1948</v>
      </c>
      <c r="H37" s="1"/>
      <c r="I37" s="1"/>
      <c r="J37" s="1"/>
      <c r="K37" s="1"/>
      <c r="L37" s="1"/>
      <c r="M37" s="1" t="s">
        <v>54</v>
      </c>
      <c r="N37" s="1" t="s">
        <v>1</v>
      </c>
      <c r="O37" s="4"/>
      <c r="P37" s="1" t="e">
        <f t="shared" si="14"/>
        <v>#REF!</v>
      </c>
      <c r="Q37" s="1"/>
      <c r="R37" s="1" t="str">
        <f>Table148[[#This Row],[Short Description]]</f>
        <v>DX-S5-W</v>
      </c>
      <c r="S37" s="12" t="s">
        <v>1950</v>
      </c>
      <c r="T37" s="1" t="s">
        <v>1923</v>
      </c>
      <c r="U37" s="1" t="s">
        <v>57</v>
      </c>
      <c r="V37" s="1" t="e">
        <f t="shared" si="15"/>
        <v>#REF!</v>
      </c>
      <c r="W37" s="1" t="e">
        <f t="shared" si="16"/>
        <v>#REF!</v>
      </c>
      <c r="X37" s="1" t="s">
        <v>1879</v>
      </c>
      <c r="Y37" s="1"/>
      <c r="Z37" s="1"/>
      <c r="AA37" s="1"/>
      <c r="AB37" s="1"/>
      <c r="AC37" s="6">
        <f>Table148[[#This Row],[US MSRP]]</f>
        <v>270</v>
      </c>
      <c r="AD37" s="1"/>
      <c r="AE37" s="1"/>
      <c r="AF37" s="1"/>
      <c r="AG37" s="1"/>
      <c r="AH37" s="1" t="e">
        <f t="shared" si="17"/>
        <v>#REF!</v>
      </c>
      <c r="AI37" s="1" t="e">
        <f t="shared" si="18"/>
        <v>#REF!</v>
      </c>
      <c r="AJ37" s="1" t="e">
        <f t="shared" si="19"/>
        <v>#REF!</v>
      </c>
      <c r="AK37" s="1" t="e">
        <f t="shared" si="20"/>
        <v>#REF!</v>
      </c>
      <c r="AL37" s="1" t="s">
        <v>73</v>
      </c>
      <c r="AM37" s="1" t="s">
        <v>76</v>
      </c>
      <c r="AN37" s="11" t="e">
        <f t="shared" si="21"/>
        <v>#REF!</v>
      </c>
      <c r="AO37" s="1" t="str">
        <f>Table148[[#This Row],[Manufacturer''s Category]]</f>
        <v>Desono</v>
      </c>
      <c r="AP37" s="1"/>
      <c r="AQ37" s="1" t="e">
        <f t="shared" si="22"/>
        <v>#REF!</v>
      </c>
      <c r="AR37" s="1"/>
    </row>
    <row r="38" spans="1:44" ht="42" customHeight="1" x14ac:dyDescent="0.3">
      <c r="A38" s="1" t="e">
        <f t="shared" si="12"/>
        <v>#REF!</v>
      </c>
      <c r="B38" s="5" t="e">
        <f t="shared" si="23"/>
        <v>#REF!</v>
      </c>
      <c r="C38" s="39" t="s">
        <v>3747</v>
      </c>
      <c r="D38" s="40" t="s">
        <v>1952</v>
      </c>
      <c r="E38" s="1" t="s">
        <v>53</v>
      </c>
      <c r="F38" s="31">
        <v>410</v>
      </c>
      <c r="G38" s="1" t="s">
        <v>1951</v>
      </c>
      <c r="H38" s="1"/>
      <c r="I38" s="1"/>
      <c r="J38" s="1"/>
      <c r="K38" s="1"/>
      <c r="L38" s="1"/>
      <c r="M38" s="1" t="s">
        <v>54</v>
      </c>
      <c r="N38" s="1" t="s">
        <v>1</v>
      </c>
      <c r="O38" s="4"/>
      <c r="P38" s="1" t="e">
        <f t="shared" si="14"/>
        <v>#REF!</v>
      </c>
      <c r="Q38" s="1"/>
      <c r="R38" s="1" t="str">
        <f>Table148[[#This Row],[Short Description]]</f>
        <v>DX-S8-B</v>
      </c>
      <c r="S38" s="1" t="s">
        <v>1953</v>
      </c>
      <c r="T38" s="1" t="s">
        <v>1923</v>
      </c>
      <c r="U38" s="1" t="s">
        <v>57</v>
      </c>
      <c r="V38" s="1" t="e">
        <f t="shared" si="15"/>
        <v>#REF!</v>
      </c>
      <c r="W38" s="1" t="e">
        <f t="shared" si="16"/>
        <v>#REF!</v>
      </c>
      <c r="X38" s="1" t="s">
        <v>1879</v>
      </c>
      <c r="Y38" s="1"/>
      <c r="Z38" s="1"/>
      <c r="AA38" s="1"/>
      <c r="AB38" s="1"/>
      <c r="AC38" s="6">
        <f>Table148[[#This Row],[US MSRP]]</f>
        <v>410</v>
      </c>
      <c r="AD38" s="1"/>
      <c r="AE38" s="1"/>
      <c r="AF38" s="1"/>
      <c r="AG38" s="1"/>
      <c r="AH38" s="1" t="e">
        <f t="shared" si="17"/>
        <v>#REF!</v>
      </c>
      <c r="AI38" s="1" t="e">
        <f t="shared" si="18"/>
        <v>#REF!</v>
      </c>
      <c r="AJ38" s="1" t="e">
        <f t="shared" si="19"/>
        <v>#REF!</v>
      </c>
      <c r="AK38" s="1" t="e">
        <f t="shared" si="20"/>
        <v>#REF!</v>
      </c>
      <c r="AL38" s="1" t="s">
        <v>73</v>
      </c>
      <c r="AM38" s="1" t="s">
        <v>76</v>
      </c>
      <c r="AN38" s="11" t="e">
        <f t="shared" si="21"/>
        <v>#REF!</v>
      </c>
      <c r="AO38" s="1" t="str">
        <f>Table148[[#This Row],[Manufacturer''s Category]]</f>
        <v>Desono</v>
      </c>
      <c r="AP38" s="1"/>
      <c r="AQ38" s="1" t="e">
        <f t="shared" si="22"/>
        <v>#REF!</v>
      </c>
      <c r="AR38" s="1"/>
    </row>
    <row r="39" spans="1:44" ht="42" customHeight="1" x14ac:dyDescent="0.3">
      <c r="A39" s="1" t="e">
        <f t="shared" si="12"/>
        <v>#REF!</v>
      </c>
      <c r="B39" s="5" t="e">
        <f t="shared" si="23"/>
        <v>#REF!</v>
      </c>
      <c r="C39" s="39" t="s">
        <v>3748</v>
      </c>
      <c r="D39" s="40" t="s">
        <v>1955</v>
      </c>
      <c r="E39" s="1" t="s">
        <v>53</v>
      </c>
      <c r="F39" s="31">
        <v>410</v>
      </c>
      <c r="G39" s="1" t="s">
        <v>1954</v>
      </c>
      <c r="H39" s="1"/>
      <c r="I39" s="1"/>
      <c r="J39" s="1"/>
      <c r="K39" s="1"/>
      <c r="L39" s="1"/>
      <c r="M39" s="1" t="s">
        <v>54</v>
      </c>
      <c r="N39" s="1" t="s">
        <v>1</v>
      </c>
      <c r="O39" s="4"/>
      <c r="P39" s="1" t="e">
        <f t="shared" si="14"/>
        <v>#REF!</v>
      </c>
      <c r="Q39" s="1"/>
      <c r="R39" s="1" t="str">
        <f>Table148[[#This Row],[Short Description]]</f>
        <v>DX-S8-W</v>
      </c>
      <c r="S39" s="1" t="s">
        <v>1956</v>
      </c>
      <c r="T39" s="1" t="s">
        <v>1923</v>
      </c>
      <c r="U39" s="1" t="s">
        <v>57</v>
      </c>
      <c r="V39" s="1" t="e">
        <f t="shared" si="15"/>
        <v>#REF!</v>
      </c>
      <c r="W39" s="1" t="e">
        <f t="shared" si="16"/>
        <v>#REF!</v>
      </c>
      <c r="X39" s="1" t="s">
        <v>1879</v>
      </c>
      <c r="Y39" s="1"/>
      <c r="Z39" s="1"/>
      <c r="AA39" s="1"/>
      <c r="AB39" s="1"/>
      <c r="AC39" s="6">
        <f>Table148[[#This Row],[US MSRP]]</f>
        <v>410</v>
      </c>
      <c r="AD39" s="1"/>
      <c r="AE39" s="1"/>
      <c r="AF39" s="1"/>
      <c r="AG39" s="1"/>
      <c r="AH39" s="1" t="e">
        <f t="shared" si="17"/>
        <v>#REF!</v>
      </c>
      <c r="AI39" s="1" t="e">
        <f t="shared" si="18"/>
        <v>#REF!</v>
      </c>
      <c r="AJ39" s="1" t="e">
        <f t="shared" si="19"/>
        <v>#REF!</v>
      </c>
      <c r="AK39" s="1" t="e">
        <f t="shared" si="20"/>
        <v>#REF!</v>
      </c>
      <c r="AL39" s="1" t="s">
        <v>73</v>
      </c>
      <c r="AM39" s="1" t="s">
        <v>76</v>
      </c>
      <c r="AN39" s="11" t="e">
        <f t="shared" si="21"/>
        <v>#REF!</v>
      </c>
      <c r="AO39" s="1" t="str">
        <f>Table148[[#This Row],[Manufacturer''s Category]]</f>
        <v>Desono</v>
      </c>
      <c r="AP39" s="1"/>
      <c r="AQ39" s="1" t="e">
        <f t="shared" si="22"/>
        <v>#REF!</v>
      </c>
      <c r="AR39" s="1"/>
    </row>
    <row r="40" spans="1:44" ht="42" customHeight="1" x14ac:dyDescent="0.3">
      <c r="A40" s="1" t="e">
        <f t="shared" si="12"/>
        <v>#REF!</v>
      </c>
      <c r="B40" s="5" t="e">
        <f t="shared" si="23"/>
        <v>#REF!</v>
      </c>
      <c r="C40" s="39" t="s">
        <v>3749</v>
      </c>
      <c r="D40" s="40" t="s">
        <v>1958</v>
      </c>
      <c r="E40" s="1" t="s">
        <v>53</v>
      </c>
      <c r="F40" s="31">
        <v>98</v>
      </c>
      <c r="G40" s="1" t="s">
        <v>1957</v>
      </c>
      <c r="H40" s="1"/>
      <c r="I40" s="1"/>
      <c r="J40" s="1"/>
      <c r="K40" s="1"/>
      <c r="L40" s="1"/>
      <c r="M40" s="1" t="s">
        <v>73</v>
      </c>
      <c r="N40" s="1" t="s">
        <v>1</v>
      </c>
      <c r="O40" s="23">
        <v>1.360776</v>
      </c>
      <c r="P40" s="1" t="e">
        <f t="shared" si="14"/>
        <v>#REF!</v>
      </c>
      <c r="Q40" s="1"/>
      <c r="R40" s="1" t="str">
        <f>Table148[[#This Row],[Short Description]]</f>
        <v>E200-SAKB</v>
      </c>
      <c r="S40" s="1" t="s">
        <v>1959</v>
      </c>
      <c r="T40" s="1" t="s">
        <v>515</v>
      </c>
      <c r="U40" s="1" t="s">
        <v>3</v>
      </c>
      <c r="V40" s="1" t="e">
        <f t="shared" si="15"/>
        <v>#REF!</v>
      </c>
      <c r="W40" s="1" t="e">
        <f t="shared" si="16"/>
        <v>#REF!</v>
      </c>
      <c r="X40" s="1" t="s">
        <v>1879</v>
      </c>
      <c r="Y40" s="1"/>
      <c r="Z40" s="1"/>
      <c r="AA40" s="1"/>
      <c r="AB40" s="1"/>
      <c r="AC40" s="6">
        <f>Table148[[#This Row],[US MSRP]]</f>
        <v>98</v>
      </c>
      <c r="AD40" s="1"/>
      <c r="AE40" s="1"/>
      <c r="AF40" s="1"/>
      <c r="AG40" s="1"/>
      <c r="AH40" s="1" t="e">
        <f t="shared" si="17"/>
        <v>#REF!</v>
      </c>
      <c r="AI40" s="1" t="e">
        <f t="shared" si="18"/>
        <v>#REF!</v>
      </c>
      <c r="AJ40" s="1" t="e">
        <f t="shared" si="19"/>
        <v>#REF!</v>
      </c>
      <c r="AK40" s="1" t="e">
        <f t="shared" si="20"/>
        <v>#REF!</v>
      </c>
      <c r="AL40" s="1" t="s">
        <v>73</v>
      </c>
      <c r="AM40" s="1" t="s">
        <v>76</v>
      </c>
      <c r="AN40" s="11" t="e">
        <f t="shared" si="21"/>
        <v>#REF!</v>
      </c>
      <c r="AO40" s="1" t="str">
        <f>Table148[[#This Row],[Manufacturer''s Category]]</f>
        <v>Desono</v>
      </c>
      <c r="AP40" s="1"/>
      <c r="AQ40" s="1" t="e">
        <f t="shared" si="22"/>
        <v>#REF!</v>
      </c>
      <c r="AR40" s="1"/>
    </row>
    <row r="41" spans="1:44" ht="42" customHeight="1" x14ac:dyDescent="0.3">
      <c r="A41" s="1" t="e">
        <f t="shared" si="12"/>
        <v>#REF!</v>
      </c>
      <c r="B41" s="5" t="e">
        <f t="shared" si="23"/>
        <v>#REF!</v>
      </c>
      <c r="C41" s="39" t="s">
        <v>3750</v>
      </c>
      <c r="D41" s="40" t="s">
        <v>1961</v>
      </c>
      <c r="E41" s="1" t="s">
        <v>53</v>
      </c>
      <c r="F41" s="31">
        <v>98</v>
      </c>
      <c r="G41" s="1" t="s">
        <v>1960</v>
      </c>
      <c r="H41" s="1"/>
      <c r="I41" s="1"/>
      <c r="J41" s="1"/>
      <c r="K41" s="1"/>
      <c r="L41" s="1"/>
      <c r="M41" s="1" t="s">
        <v>73</v>
      </c>
      <c r="N41" s="1" t="s">
        <v>1</v>
      </c>
      <c r="O41" s="23">
        <v>1.360776</v>
      </c>
      <c r="P41" s="1" t="e">
        <f t="shared" si="14"/>
        <v>#REF!</v>
      </c>
      <c r="Q41" s="1"/>
      <c r="R41" s="1" t="str">
        <f>Table148[[#This Row],[Short Description]]</f>
        <v>E200-SAKW</v>
      </c>
      <c r="S41" s="1" t="s">
        <v>1962</v>
      </c>
      <c r="T41" s="1" t="s">
        <v>515</v>
      </c>
      <c r="U41" s="1" t="s">
        <v>3</v>
      </c>
      <c r="V41" s="1" t="e">
        <f t="shared" si="15"/>
        <v>#REF!</v>
      </c>
      <c r="W41" s="1" t="e">
        <f t="shared" si="16"/>
        <v>#REF!</v>
      </c>
      <c r="X41" s="1" t="s">
        <v>1879</v>
      </c>
      <c r="Y41" s="1"/>
      <c r="Z41" s="1"/>
      <c r="AA41" s="1"/>
      <c r="AB41" s="1"/>
      <c r="AC41" s="6">
        <f>Table148[[#This Row],[US MSRP]]</f>
        <v>98</v>
      </c>
      <c r="AD41" s="1"/>
      <c r="AE41" s="1"/>
      <c r="AF41" s="1"/>
      <c r="AG41" s="1"/>
      <c r="AH41" s="1" t="e">
        <f t="shared" si="17"/>
        <v>#REF!</v>
      </c>
      <c r="AI41" s="1" t="e">
        <f t="shared" si="18"/>
        <v>#REF!</v>
      </c>
      <c r="AJ41" s="1" t="e">
        <f t="shared" si="19"/>
        <v>#REF!</v>
      </c>
      <c r="AK41" s="1" t="e">
        <f t="shared" si="20"/>
        <v>#REF!</v>
      </c>
      <c r="AL41" s="1" t="s">
        <v>73</v>
      </c>
      <c r="AM41" s="1" t="s">
        <v>76</v>
      </c>
      <c r="AN41" s="11" t="e">
        <f t="shared" si="21"/>
        <v>#REF!</v>
      </c>
      <c r="AO41" s="1" t="str">
        <f>Table148[[#This Row],[Manufacturer''s Category]]</f>
        <v>Desono</v>
      </c>
      <c r="AP41" s="1"/>
      <c r="AQ41" s="1" t="e">
        <f t="shared" si="22"/>
        <v>#REF!</v>
      </c>
      <c r="AR41" s="1"/>
    </row>
    <row r="42" spans="1:44" ht="42" customHeight="1" x14ac:dyDescent="0.3">
      <c r="A42" s="1" t="e">
        <f t="shared" si="12"/>
        <v>#REF!</v>
      </c>
      <c r="B42" s="5" t="e">
        <f t="shared" si="23"/>
        <v>#REF!</v>
      </c>
      <c r="C42" s="43" t="s">
        <v>3751</v>
      </c>
      <c r="D42" s="40" t="s">
        <v>1964</v>
      </c>
      <c r="E42" s="1" t="s">
        <v>53</v>
      </c>
      <c r="F42" s="31">
        <v>80</v>
      </c>
      <c r="G42" s="1" t="s">
        <v>1963</v>
      </c>
      <c r="H42" s="1"/>
      <c r="I42" s="1"/>
      <c r="J42" s="1"/>
      <c r="K42" s="1"/>
      <c r="L42" s="1"/>
      <c r="M42" s="1" t="s">
        <v>73</v>
      </c>
      <c r="N42" s="1" t="s">
        <v>1</v>
      </c>
      <c r="O42" s="23">
        <v>0.90718399999999999</v>
      </c>
      <c r="P42" s="1" t="e">
        <f t="shared" si="14"/>
        <v>#REF!</v>
      </c>
      <c r="Q42" s="1"/>
      <c r="R42" s="1" t="str">
        <f>Table148[[#This Row],[Short Description]]</f>
        <v>E200-UMKB</v>
      </c>
      <c r="S42" s="1" t="s">
        <v>1965</v>
      </c>
      <c r="T42" s="1" t="s">
        <v>515</v>
      </c>
      <c r="U42" s="1" t="s">
        <v>3</v>
      </c>
      <c r="V42" s="1" t="e">
        <f t="shared" si="15"/>
        <v>#REF!</v>
      </c>
      <c r="W42" s="1" t="e">
        <f t="shared" si="16"/>
        <v>#REF!</v>
      </c>
      <c r="X42" s="1" t="s">
        <v>1879</v>
      </c>
      <c r="Y42" s="1"/>
      <c r="Z42" s="1"/>
      <c r="AA42" s="1"/>
      <c r="AB42" s="1"/>
      <c r="AC42" s="6">
        <f>Table148[[#This Row],[US MSRP]]</f>
        <v>80</v>
      </c>
      <c r="AD42" s="1"/>
      <c r="AE42" s="1"/>
      <c r="AF42" s="1"/>
      <c r="AG42" s="1"/>
      <c r="AH42" s="1" t="e">
        <f t="shared" si="17"/>
        <v>#REF!</v>
      </c>
      <c r="AI42" s="1" t="e">
        <f t="shared" si="18"/>
        <v>#REF!</v>
      </c>
      <c r="AJ42" s="1" t="e">
        <f t="shared" si="19"/>
        <v>#REF!</v>
      </c>
      <c r="AK42" s="1" t="e">
        <f t="shared" si="20"/>
        <v>#REF!</v>
      </c>
      <c r="AL42" s="1" t="s">
        <v>73</v>
      </c>
      <c r="AM42" s="1" t="s">
        <v>76</v>
      </c>
      <c r="AN42" s="11" t="e">
        <f t="shared" si="21"/>
        <v>#REF!</v>
      </c>
      <c r="AO42" s="1" t="str">
        <f>Table148[[#This Row],[Manufacturer''s Category]]</f>
        <v>Desono</v>
      </c>
      <c r="AP42" s="1"/>
      <c r="AQ42" s="1" t="e">
        <f t="shared" si="22"/>
        <v>#REF!</v>
      </c>
      <c r="AR42" s="1"/>
    </row>
    <row r="43" spans="1:44" ht="42" customHeight="1" x14ac:dyDescent="0.3">
      <c r="A43" s="1" t="e">
        <f t="shared" si="12"/>
        <v>#REF!</v>
      </c>
      <c r="B43" s="5" t="e">
        <f t="shared" si="23"/>
        <v>#REF!</v>
      </c>
      <c r="C43" s="43" t="s">
        <v>3752</v>
      </c>
      <c r="D43" s="40" t="s">
        <v>1967</v>
      </c>
      <c r="E43" s="1" t="s">
        <v>53</v>
      </c>
      <c r="F43" s="31">
        <v>80</v>
      </c>
      <c r="G43" s="1" t="s">
        <v>1966</v>
      </c>
      <c r="H43" s="1"/>
      <c r="I43" s="1"/>
      <c r="J43" s="1"/>
      <c r="K43" s="1"/>
      <c r="L43" s="1"/>
      <c r="M43" s="1" t="s">
        <v>73</v>
      </c>
      <c r="N43" s="1" t="s">
        <v>1</v>
      </c>
      <c r="O43" s="23">
        <v>0.90718399999999999</v>
      </c>
      <c r="P43" s="1" t="e">
        <f t="shared" si="14"/>
        <v>#REF!</v>
      </c>
      <c r="Q43" s="1"/>
      <c r="R43" s="1" t="str">
        <f>Table148[[#This Row],[Short Description]]</f>
        <v>E200-UMKW</v>
      </c>
      <c r="S43" s="1" t="s">
        <v>1968</v>
      </c>
      <c r="T43" s="1" t="s">
        <v>515</v>
      </c>
      <c r="U43" s="1" t="s">
        <v>3</v>
      </c>
      <c r="V43" s="1" t="e">
        <f t="shared" si="15"/>
        <v>#REF!</v>
      </c>
      <c r="W43" s="1" t="e">
        <f t="shared" si="16"/>
        <v>#REF!</v>
      </c>
      <c r="X43" s="1" t="s">
        <v>1879</v>
      </c>
      <c r="Y43" s="1"/>
      <c r="Z43" s="1"/>
      <c r="AA43" s="1"/>
      <c r="AB43" s="1"/>
      <c r="AC43" s="6">
        <f>Table148[[#This Row],[US MSRP]]</f>
        <v>80</v>
      </c>
      <c r="AD43" s="1"/>
      <c r="AE43" s="1"/>
      <c r="AF43" s="1"/>
      <c r="AG43" s="1"/>
      <c r="AH43" s="1" t="e">
        <f t="shared" si="17"/>
        <v>#REF!</v>
      </c>
      <c r="AI43" s="1" t="e">
        <f t="shared" si="18"/>
        <v>#REF!</v>
      </c>
      <c r="AJ43" s="1" t="e">
        <f t="shared" si="19"/>
        <v>#REF!</v>
      </c>
      <c r="AK43" s="1" t="e">
        <f t="shared" si="20"/>
        <v>#REF!</v>
      </c>
      <c r="AL43" s="1" t="s">
        <v>73</v>
      </c>
      <c r="AM43" s="1" t="s">
        <v>76</v>
      </c>
      <c r="AN43" s="11" t="e">
        <f t="shared" si="21"/>
        <v>#REF!</v>
      </c>
      <c r="AO43" s="1" t="str">
        <f>Table148[[#This Row],[Manufacturer''s Category]]</f>
        <v>Desono</v>
      </c>
      <c r="AP43" s="1"/>
      <c r="AQ43" s="1" t="e">
        <f t="shared" si="22"/>
        <v>#REF!</v>
      </c>
      <c r="AR43" s="1"/>
    </row>
    <row r="44" spans="1:44" ht="42" customHeight="1" x14ac:dyDescent="0.3">
      <c r="A44" s="1" t="e">
        <f t="shared" si="12"/>
        <v>#REF!</v>
      </c>
      <c r="B44" s="5" t="e">
        <f t="shared" si="23"/>
        <v>#REF!</v>
      </c>
      <c r="C44" s="43" t="s">
        <v>3810</v>
      </c>
      <c r="D44" s="40" t="s">
        <v>1970</v>
      </c>
      <c r="E44" s="1" t="s">
        <v>53</v>
      </c>
      <c r="F44" s="31">
        <v>510</v>
      </c>
      <c r="G44" s="1" t="s">
        <v>1969</v>
      </c>
      <c r="H44" s="1"/>
      <c r="I44" s="1"/>
      <c r="J44" s="1"/>
      <c r="K44" s="1"/>
      <c r="L44" s="1"/>
      <c r="M44" s="1" t="s">
        <v>73</v>
      </c>
      <c r="N44" s="1" t="s">
        <v>1</v>
      </c>
      <c r="O44" s="23">
        <v>4.8987936000000003</v>
      </c>
      <c r="P44" s="1" t="e">
        <f t="shared" si="14"/>
        <v>#REF!</v>
      </c>
      <c r="Q44" s="1"/>
      <c r="R44" s="1" t="str">
        <f>Table148[[#This Row],[Short Description]]</f>
        <v>ENT203B</v>
      </c>
      <c r="S44" s="1" t="s">
        <v>1971</v>
      </c>
      <c r="T44" s="1" t="s">
        <v>1909</v>
      </c>
      <c r="U44" s="1" t="s">
        <v>57</v>
      </c>
      <c r="V44" s="1" t="e">
        <f t="shared" si="15"/>
        <v>#REF!</v>
      </c>
      <c r="W44" s="1" t="e">
        <f t="shared" si="16"/>
        <v>#REF!</v>
      </c>
      <c r="X44" s="1" t="s">
        <v>1879</v>
      </c>
      <c r="Y44" s="1"/>
      <c r="Z44" s="1"/>
      <c r="AA44" s="1"/>
      <c r="AB44" s="1"/>
      <c r="AC44" s="6">
        <f>Table148[[#This Row],[US MSRP]]</f>
        <v>510</v>
      </c>
      <c r="AD44" s="1"/>
      <c r="AE44" s="1"/>
      <c r="AF44" s="1"/>
      <c r="AG44" s="1"/>
      <c r="AH44" s="1" t="e">
        <f t="shared" si="17"/>
        <v>#REF!</v>
      </c>
      <c r="AI44" s="1" t="e">
        <f t="shared" si="18"/>
        <v>#REF!</v>
      </c>
      <c r="AJ44" s="1" t="e">
        <f t="shared" si="19"/>
        <v>#REF!</v>
      </c>
      <c r="AK44" s="1" t="e">
        <f t="shared" si="20"/>
        <v>#REF!</v>
      </c>
      <c r="AL44" s="1" t="s">
        <v>73</v>
      </c>
      <c r="AM44" s="1" t="s">
        <v>76</v>
      </c>
      <c r="AN44" s="11" t="e">
        <f t="shared" si="21"/>
        <v>#REF!</v>
      </c>
      <c r="AO44" s="1" t="str">
        <f>Table148[[#This Row],[Manufacturer''s Category]]</f>
        <v>Desono</v>
      </c>
      <c r="AP44" s="1"/>
      <c r="AQ44" s="1" t="e">
        <f t="shared" si="22"/>
        <v>#REF!</v>
      </c>
      <c r="AR44" s="1"/>
    </row>
    <row r="45" spans="1:44" ht="42" customHeight="1" x14ac:dyDescent="0.3">
      <c r="A45" s="1" t="e">
        <f t="shared" si="12"/>
        <v>#REF!</v>
      </c>
      <c r="B45" s="5" t="e">
        <f t="shared" si="23"/>
        <v>#REF!</v>
      </c>
      <c r="C45" s="43" t="s">
        <v>3811</v>
      </c>
      <c r="D45" s="40" t="s">
        <v>1973</v>
      </c>
      <c r="E45" s="1" t="s">
        <v>53</v>
      </c>
      <c r="F45" s="31">
        <v>510</v>
      </c>
      <c r="G45" s="1" t="s">
        <v>1972</v>
      </c>
      <c r="H45" s="1"/>
      <c r="I45" s="1"/>
      <c r="J45" s="1"/>
      <c r="K45" s="1"/>
      <c r="L45" s="1"/>
      <c r="M45" s="1" t="s">
        <v>73</v>
      </c>
      <c r="N45" s="1" t="s">
        <v>1</v>
      </c>
      <c r="O45" s="23">
        <v>4.8987936000000003</v>
      </c>
      <c r="P45" s="1" t="e">
        <f t="shared" si="14"/>
        <v>#REF!</v>
      </c>
      <c r="Q45" s="1"/>
      <c r="R45" s="1" t="str">
        <f>Table148[[#This Row],[Short Description]]</f>
        <v>ENT203W</v>
      </c>
      <c r="S45" s="1" t="s">
        <v>1974</v>
      </c>
      <c r="T45" s="1" t="s">
        <v>1909</v>
      </c>
      <c r="U45" s="1" t="s">
        <v>57</v>
      </c>
      <c r="V45" s="1" t="e">
        <f t="shared" si="15"/>
        <v>#REF!</v>
      </c>
      <c r="W45" s="1" t="e">
        <f t="shared" si="16"/>
        <v>#REF!</v>
      </c>
      <c r="X45" s="1" t="s">
        <v>1879</v>
      </c>
      <c r="Y45" s="1"/>
      <c r="Z45" s="1"/>
      <c r="AA45" s="1"/>
      <c r="AB45" s="1"/>
      <c r="AC45" s="6">
        <f>Table148[[#This Row],[US MSRP]]</f>
        <v>510</v>
      </c>
      <c r="AD45" s="1"/>
      <c r="AE45" s="1"/>
      <c r="AF45" s="1"/>
      <c r="AG45" s="1"/>
      <c r="AH45" s="1" t="e">
        <f t="shared" si="17"/>
        <v>#REF!</v>
      </c>
      <c r="AI45" s="1" t="e">
        <f t="shared" si="18"/>
        <v>#REF!</v>
      </c>
      <c r="AJ45" s="1" t="e">
        <f t="shared" si="19"/>
        <v>#REF!</v>
      </c>
      <c r="AK45" s="1" t="e">
        <f t="shared" si="20"/>
        <v>#REF!</v>
      </c>
      <c r="AL45" s="1" t="s">
        <v>73</v>
      </c>
      <c r="AM45" s="1" t="s">
        <v>76</v>
      </c>
      <c r="AN45" s="11" t="e">
        <f t="shared" si="21"/>
        <v>#REF!</v>
      </c>
      <c r="AO45" s="1" t="str">
        <f>Table148[[#This Row],[Manufacturer''s Category]]</f>
        <v>Desono</v>
      </c>
      <c r="AP45" s="1"/>
      <c r="AQ45" s="1" t="e">
        <f t="shared" si="22"/>
        <v>#REF!</v>
      </c>
      <c r="AR45" s="1"/>
    </row>
    <row r="46" spans="1:44" ht="42" customHeight="1" x14ac:dyDescent="0.3">
      <c r="A46" s="1" t="e">
        <f t="shared" si="12"/>
        <v>#REF!</v>
      </c>
      <c r="B46" s="5" t="e">
        <f t="shared" si="23"/>
        <v>#REF!</v>
      </c>
      <c r="C46" s="43" t="s">
        <v>3812</v>
      </c>
      <c r="D46" s="40" t="s">
        <v>1976</v>
      </c>
      <c r="E46" s="1" t="s">
        <v>53</v>
      </c>
      <c r="F46" s="31">
        <v>740</v>
      </c>
      <c r="G46" s="1" t="s">
        <v>1975</v>
      </c>
      <c r="H46" s="1"/>
      <c r="I46" s="1"/>
      <c r="J46" s="1"/>
      <c r="K46" s="1"/>
      <c r="L46" s="1"/>
      <c r="M46" s="1" t="s">
        <v>73</v>
      </c>
      <c r="N46" s="1" t="s">
        <v>1</v>
      </c>
      <c r="O46" s="23">
        <v>7.8471416000000005</v>
      </c>
      <c r="P46" s="1" t="e">
        <f t="shared" si="14"/>
        <v>#REF!</v>
      </c>
      <c r="Q46" s="1"/>
      <c r="R46" s="1" t="str">
        <f>Table148[[#This Row],[Short Description]]</f>
        <v>ENT206B</v>
      </c>
      <c r="S46" s="1" t="s">
        <v>1977</v>
      </c>
      <c r="T46" s="1" t="s">
        <v>1909</v>
      </c>
      <c r="U46" s="1" t="s">
        <v>57</v>
      </c>
      <c r="V46" s="1" t="e">
        <f t="shared" si="15"/>
        <v>#REF!</v>
      </c>
      <c r="W46" s="1" t="e">
        <f t="shared" si="16"/>
        <v>#REF!</v>
      </c>
      <c r="X46" s="1" t="s">
        <v>1879</v>
      </c>
      <c r="Y46" s="1"/>
      <c r="Z46" s="1"/>
      <c r="AA46" s="1"/>
      <c r="AB46" s="1"/>
      <c r="AC46" s="6">
        <f>Table148[[#This Row],[US MSRP]]</f>
        <v>740</v>
      </c>
      <c r="AD46" s="1"/>
      <c r="AE46" s="1"/>
      <c r="AF46" s="1"/>
      <c r="AG46" s="1"/>
      <c r="AH46" s="1" t="e">
        <f t="shared" si="17"/>
        <v>#REF!</v>
      </c>
      <c r="AI46" s="1" t="e">
        <f t="shared" si="18"/>
        <v>#REF!</v>
      </c>
      <c r="AJ46" s="1" t="e">
        <f t="shared" si="19"/>
        <v>#REF!</v>
      </c>
      <c r="AK46" s="1" t="e">
        <f t="shared" si="20"/>
        <v>#REF!</v>
      </c>
      <c r="AL46" s="1" t="s">
        <v>73</v>
      </c>
      <c r="AM46" s="1" t="s">
        <v>76</v>
      </c>
      <c r="AN46" s="11" t="e">
        <f t="shared" si="21"/>
        <v>#REF!</v>
      </c>
      <c r="AO46" s="1" t="str">
        <f>Table148[[#This Row],[Manufacturer''s Category]]</f>
        <v>Desono</v>
      </c>
      <c r="AP46" s="1"/>
      <c r="AQ46" s="1" t="e">
        <f t="shared" si="22"/>
        <v>#REF!</v>
      </c>
      <c r="AR46" s="1"/>
    </row>
    <row r="47" spans="1:44" ht="42" customHeight="1" x14ac:dyDescent="0.3">
      <c r="A47" s="1" t="e">
        <f t="shared" si="12"/>
        <v>#REF!</v>
      </c>
      <c r="B47" s="5" t="e">
        <f t="shared" si="23"/>
        <v>#REF!</v>
      </c>
      <c r="C47" s="43" t="s">
        <v>3813</v>
      </c>
      <c r="D47" s="40" t="s">
        <v>1979</v>
      </c>
      <c r="E47" s="1" t="s">
        <v>53</v>
      </c>
      <c r="F47" s="31">
        <v>740</v>
      </c>
      <c r="G47" s="1" t="s">
        <v>1978</v>
      </c>
      <c r="H47" s="1"/>
      <c r="I47" s="1"/>
      <c r="J47" s="1"/>
      <c r="K47" s="1"/>
      <c r="L47" s="1"/>
      <c r="M47" s="1" t="s">
        <v>73</v>
      </c>
      <c r="N47" s="1" t="s">
        <v>1</v>
      </c>
      <c r="O47" s="23">
        <v>7.8471416000000005</v>
      </c>
      <c r="P47" s="1" t="e">
        <f t="shared" si="14"/>
        <v>#REF!</v>
      </c>
      <c r="Q47" s="1"/>
      <c r="R47" s="1" t="str">
        <f>Table148[[#This Row],[Short Description]]</f>
        <v>ENT206W</v>
      </c>
      <c r="S47" s="1" t="s">
        <v>1980</v>
      </c>
      <c r="T47" s="1" t="s">
        <v>1909</v>
      </c>
      <c r="U47" s="1" t="s">
        <v>57</v>
      </c>
      <c r="V47" s="1" t="e">
        <f t="shared" si="15"/>
        <v>#REF!</v>
      </c>
      <c r="W47" s="1" t="e">
        <f t="shared" si="16"/>
        <v>#REF!</v>
      </c>
      <c r="X47" s="1" t="s">
        <v>1879</v>
      </c>
      <c r="Y47" s="1"/>
      <c r="Z47" s="1"/>
      <c r="AA47" s="1"/>
      <c r="AB47" s="1"/>
      <c r="AC47" s="6">
        <f>Table148[[#This Row],[US MSRP]]</f>
        <v>740</v>
      </c>
      <c r="AD47" s="1"/>
      <c r="AE47" s="1"/>
      <c r="AF47" s="1"/>
      <c r="AG47" s="1"/>
      <c r="AH47" s="1" t="e">
        <f t="shared" si="17"/>
        <v>#REF!</v>
      </c>
      <c r="AI47" s="1" t="e">
        <f t="shared" si="18"/>
        <v>#REF!</v>
      </c>
      <c r="AJ47" s="1" t="e">
        <f t="shared" si="19"/>
        <v>#REF!</v>
      </c>
      <c r="AK47" s="1" t="e">
        <f t="shared" si="20"/>
        <v>#REF!</v>
      </c>
      <c r="AL47" s="1" t="s">
        <v>73</v>
      </c>
      <c r="AM47" s="1" t="s">
        <v>76</v>
      </c>
      <c r="AN47" s="11" t="e">
        <f t="shared" si="21"/>
        <v>#REF!</v>
      </c>
      <c r="AO47" s="1" t="str">
        <f>Table148[[#This Row],[Manufacturer''s Category]]</f>
        <v>Desono</v>
      </c>
      <c r="AP47" s="1"/>
      <c r="AQ47" s="1" t="e">
        <f t="shared" si="22"/>
        <v>#REF!</v>
      </c>
      <c r="AR47" s="1"/>
    </row>
    <row r="48" spans="1:44" ht="42" customHeight="1" x14ac:dyDescent="0.3">
      <c r="A48" s="1" t="e">
        <f t="shared" si="12"/>
        <v>#REF!</v>
      </c>
      <c r="B48" s="5" t="e">
        <f t="shared" si="23"/>
        <v>#REF!</v>
      </c>
      <c r="C48" s="43" t="s">
        <v>3814</v>
      </c>
      <c r="D48" s="40" t="s">
        <v>1982</v>
      </c>
      <c r="E48" s="1" t="s">
        <v>53</v>
      </c>
      <c r="F48" s="31">
        <v>1300</v>
      </c>
      <c r="G48" s="1" t="s">
        <v>1981</v>
      </c>
      <c r="H48" s="1"/>
      <c r="I48" s="1"/>
      <c r="J48" s="1"/>
      <c r="K48" s="1"/>
      <c r="L48" s="1"/>
      <c r="M48" s="1" t="s">
        <v>73</v>
      </c>
      <c r="N48" s="1" t="s">
        <v>1</v>
      </c>
      <c r="O48" s="23">
        <v>14.968536</v>
      </c>
      <c r="P48" s="1" t="e">
        <f t="shared" si="14"/>
        <v>#REF!</v>
      </c>
      <c r="Q48" s="1"/>
      <c r="R48" s="1" t="str">
        <f>Table148[[#This Row],[Short Description]]</f>
        <v>ENT212B</v>
      </c>
      <c r="S48" s="1" t="s">
        <v>1983</v>
      </c>
      <c r="T48" s="1" t="s">
        <v>1909</v>
      </c>
      <c r="U48" s="1" t="s">
        <v>57</v>
      </c>
      <c r="V48" s="1" t="e">
        <f t="shared" si="15"/>
        <v>#REF!</v>
      </c>
      <c r="W48" s="1" t="e">
        <f t="shared" si="16"/>
        <v>#REF!</v>
      </c>
      <c r="X48" s="1" t="s">
        <v>1879</v>
      </c>
      <c r="Y48" s="1"/>
      <c r="Z48" s="1"/>
      <c r="AA48" s="1"/>
      <c r="AB48" s="1"/>
      <c r="AC48" s="6">
        <f>Table148[[#This Row],[US MSRP]]</f>
        <v>1300</v>
      </c>
      <c r="AD48" s="1"/>
      <c r="AE48" s="1"/>
      <c r="AF48" s="1"/>
      <c r="AG48" s="1"/>
      <c r="AH48" s="1" t="e">
        <f t="shared" si="17"/>
        <v>#REF!</v>
      </c>
      <c r="AI48" s="1" t="e">
        <f t="shared" si="18"/>
        <v>#REF!</v>
      </c>
      <c r="AJ48" s="1" t="e">
        <f t="shared" si="19"/>
        <v>#REF!</v>
      </c>
      <c r="AK48" s="1" t="e">
        <f t="shared" si="20"/>
        <v>#REF!</v>
      </c>
      <c r="AL48" s="1" t="s">
        <v>73</v>
      </c>
      <c r="AM48" s="1" t="s">
        <v>76</v>
      </c>
      <c r="AN48" s="11" t="e">
        <f t="shared" si="21"/>
        <v>#REF!</v>
      </c>
      <c r="AO48" s="1" t="str">
        <f>Table148[[#This Row],[Manufacturer''s Category]]</f>
        <v>Desono</v>
      </c>
      <c r="AP48" s="1"/>
      <c r="AQ48" s="1" t="e">
        <f t="shared" si="22"/>
        <v>#REF!</v>
      </c>
      <c r="AR48" s="1"/>
    </row>
    <row r="49" spans="1:44" ht="42" customHeight="1" x14ac:dyDescent="0.3">
      <c r="A49" s="1" t="e">
        <f t="shared" si="12"/>
        <v>#REF!</v>
      </c>
      <c r="B49" s="5" t="e">
        <f t="shared" si="23"/>
        <v>#REF!</v>
      </c>
      <c r="C49" s="43" t="s">
        <v>3815</v>
      </c>
      <c r="D49" s="40" t="s">
        <v>1985</v>
      </c>
      <c r="E49" s="1" t="s">
        <v>53</v>
      </c>
      <c r="F49" s="31">
        <v>1300</v>
      </c>
      <c r="G49" s="1" t="s">
        <v>1984</v>
      </c>
      <c r="H49" s="1"/>
      <c r="I49" s="1"/>
      <c r="J49" s="1"/>
      <c r="K49" s="1"/>
      <c r="L49" s="1"/>
      <c r="M49" s="1" t="s">
        <v>73</v>
      </c>
      <c r="N49" s="1" t="s">
        <v>1</v>
      </c>
      <c r="O49" s="23">
        <v>14.968536</v>
      </c>
      <c r="P49" s="1" t="e">
        <f t="shared" si="14"/>
        <v>#REF!</v>
      </c>
      <c r="Q49" s="1"/>
      <c r="R49" s="1" t="str">
        <f>Table148[[#This Row],[Short Description]]</f>
        <v>ENT212W</v>
      </c>
      <c r="S49" s="1" t="s">
        <v>1986</v>
      </c>
      <c r="T49" s="1" t="s">
        <v>1909</v>
      </c>
      <c r="U49" s="1" t="s">
        <v>57</v>
      </c>
      <c r="V49" s="1" t="e">
        <f t="shared" si="15"/>
        <v>#REF!</v>
      </c>
      <c r="W49" s="1" t="e">
        <f t="shared" si="16"/>
        <v>#REF!</v>
      </c>
      <c r="X49" s="1" t="s">
        <v>1879</v>
      </c>
      <c r="Y49" s="1"/>
      <c r="Z49" s="1"/>
      <c r="AA49" s="1"/>
      <c r="AB49" s="1"/>
      <c r="AC49" s="6">
        <f>Table148[[#This Row],[US MSRP]]</f>
        <v>1300</v>
      </c>
      <c r="AD49" s="1"/>
      <c r="AE49" s="1"/>
      <c r="AF49" s="1"/>
      <c r="AG49" s="1"/>
      <c r="AH49" s="1" t="e">
        <f t="shared" si="17"/>
        <v>#REF!</v>
      </c>
      <c r="AI49" s="1" t="e">
        <f t="shared" si="18"/>
        <v>#REF!</v>
      </c>
      <c r="AJ49" s="1" t="e">
        <f t="shared" si="19"/>
        <v>#REF!</v>
      </c>
      <c r="AK49" s="1" t="e">
        <f t="shared" si="20"/>
        <v>#REF!</v>
      </c>
      <c r="AL49" s="1" t="s">
        <v>73</v>
      </c>
      <c r="AM49" s="1" t="s">
        <v>76</v>
      </c>
      <c r="AN49" s="11" t="e">
        <f t="shared" si="21"/>
        <v>#REF!</v>
      </c>
      <c r="AO49" s="1" t="str">
        <f>Table148[[#This Row],[Manufacturer''s Category]]</f>
        <v>Desono</v>
      </c>
      <c r="AP49" s="1"/>
      <c r="AQ49" s="1" t="e">
        <f t="shared" si="22"/>
        <v>#REF!</v>
      </c>
      <c r="AR49" s="1"/>
    </row>
    <row r="50" spans="1:44" ht="42" customHeight="1" x14ac:dyDescent="0.3">
      <c r="A50" s="1" t="e">
        <f t="shared" si="12"/>
        <v>#REF!</v>
      </c>
      <c r="B50" s="5" t="e">
        <f t="shared" si="23"/>
        <v>#REF!</v>
      </c>
      <c r="C50" s="43" t="s">
        <v>3816</v>
      </c>
      <c r="D50" s="40" t="s">
        <v>1988</v>
      </c>
      <c r="E50" s="1" t="s">
        <v>53</v>
      </c>
      <c r="F50" s="31">
        <v>1900</v>
      </c>
      <c r="G50" s="1" t="s">
        <v>1987</v>
      </c>
      <c r="H50" s="1"/>
      <c r="I50" s="1"/>
      <c r="J50" s="1"/>
      <c r="K50" s="1"/>
      <c r="L50" s="1"/>
      <c r="M50" s="1" t="s">
        <v>73</v>
      </c>
      <c r="N50" s="1" t="s">
        <v>1</v>
      </c>
      <c r="O50" s="23">
        <v>29.48348</v>
      </c>
      <c r="P50" s="1" t="e">
        <f t="shared" si="14"/>
        <v>#REF!</v>
      </c>
      <c r="Q50" s="1"/>
      <c r="R50" s="1" t="str">
        <f>Table148[[#This Row],[Short Description]]</f>
        <v>ENT220B</v>
      </c>
      <c r="S50" s="1" t="s">
        <v>1989</v>
      </c>
      <c r="T50" s="1" t="s">
        <v>1909</v>
      </c>
      <c r="U50" s="1" t="s">
        <v>57</v>
      </c>
      <c r="V50" s="1" t="e">
        <f t="shared" si="15"/>
        <v>#REF!</v>
      </c>
      <c r="W50" s="1" t="e">
        <f t="shared" si="16"/>
        <v>#REF!</v>
      </c>
      <c r="X50" s="1" t="s">
        <v>1879</v>
      </c>
      <c r="Y50" s="1"/>
      <c r="Z50" s="1"/>
      <c r="AA50" s="1"/>
      <c r="AB50" s="1"/>
      <c r="AC50" s="6">
        <f>Table148[[#This Row],[US MSRP]]</f>
        <v>1900</v>
      </c>
      <c r="AD50" s="1"/>
      <c r="AE50" s="1"/>
      <c r="AF50" s="1"/>
      <c r="AG50" s="1"/>
      <c r="AH50" s="1" t="e">
        <f t="shared" si="17"/>
        <v>#REF!</v>
      </c>
      <c r="AI50" s="1" t="e">
        <f t="shared" si="18"/>
        <v>#REF!</v>
      </c>
      <c r="AJ50" s="1" t="e">
        <f t="shared" si="19"/>
        <v>#REF!</v>
      </c>
      <c r="AK50" s="1" t="e">
        <f t="shared" si="20"/>
        <v>#REF!</v>
      </c>
      <c r="AL50" s="1" t="s">
        <v>73</v>
      </c>
      <c r="AM50" s="1" t="s">
        <v>76</v>
      </c>
      <c r="AN50" s="11" t="e">
        <f t="shared" si="21"/>
        <v>#REF!</v>
      </c>
      <c r="AO50" s="1" t="str">
        <f>Table148[[#This Row],[Manufacturer''s Category]]</f>
        <v>Desono</v>
      </c>
      <c r="AP50" s="1"/>
      <c r="AQ50" s="1" t="e">
        <f t="shared" si="22"/>
        <v>#REF!</v>
      </c>
      <c r="AR50" s="1"/>
    </row>
    <row r="51" spans="1:44" ht="42" customHeight="1" x14ac:dyDescent="0.3">
      <c r="A51" s="1" t="e">
        <f t="shared" si="12"/>
        <v>#REF!</v>
      </c>
      <c r="B51" s="5" t="e">
        <f t="shared" si="23"/>
        <v>#REF!</v>
      </c>
      <c r="C51" s="43" t="s">
        <v>3817</v>
      </c>
      <c r="D51" s="40" t="s">
        <v>1991</v>
      </c>
      <c r="E51" s="1" t="s">
        <v>53</v>
      </c>
      <c r="F51" s="31">
        <v>1900</v>
      </c>
      <c r="G51" s="1" t="s">
        <v>1990</v>
      </c>
      <c r="H51" s="1"/>
      <c r="I51" s="1"/>
      <c r="J51" s="1"/>
      <c r="K51" s="1"/>
      <c r="L51" s="1"/>
      <c r="M51" s="1" t="s">
        <v>73</v>
      </c>
      <c r="N51" s="1" t="s">
        <v>1</v>
      </c>
      <c r="O51" s="23">
        <v>29.48348</v>
      </c>
      <c r="P51" s="1" t="e">
        <f t="shared" si="14"/>
        <v>#REF!</v>
      </c>
      <c r="Q51" s="1"/>
      <c r="R51" s="1" t="str">
        <f>Table148[[#This Row],[Short Description]]</f>
        <v>ENT220W</v>
      </c>
      <c r="S51" s="1" t="s">
        <v>1992</v>
      </c>
      <c r="T51" s="1" t="s">
        <v>1909</v>
      </c>
      <c r="U51" s="1" t="s">
        <v>57</v>
      </c>
      <c r="V51" s="1" t="e">
        <f t="shared" si="15"/>
        <v>#REF!</v>
      </c>
      <c r="W51" s="1" t="e">
        <f t="shared" si="16"/>
        <v>#REF!</v>
      </c>
      <c r="X51" s="1" t="s">
        <v>1879</v>
      </c>
      <c r="Y51" s="1"/>
      <c r="Z51" s="1"/>
      <c r="AA51" s="1"/>
      <c r="AB51" s="1"/>
      <c r="AC51" s="6">
        <f>Table148[[#This Row],[US MSRP]]</f>
        <v>1900</v>
      </c>
      <c r="AD51" s="1"/>
      <c r="AE51" s="1"/>
      <c r="AF51" s="1"/>
      <c r="AG51" s="1"/>
      <c r="AH51" s="1" t="e">
        <f t="shared" si="17"/>
        <v>#REF!</v>
      </c>
      <c r="AI51" s="1" t="e">
        <f t="shared" si="18"/>
        <v>#REF!</v>
      </c>
      <c r="AJ51" s="1" t="e">
        <f t="shared" si="19"/>
        <v>#REF!</v>
      </c>
      <c r="AK51" s="1" t="e">
        <f t="shared" si="20"/>
        <v>#REF!</v>
      </c>
      <c r="AL51" s="1" t="s">
        <v>73</v>
      </c>
      <c r="AM51" s="1" t="s">
        <v>76</v>
      </c>
      <c r="AN51" s="11" t="e">
        <f t="shared" si="21"/>
        <v>#REF!</v>
      </c>
      <c r="AO51" s="1" t="str">
        <f>Table148[[#This Row],[Manufacturer''s Category]]</f>
        <v>Desono</v>
      </c>
      <c r="AP51" s="1"/>
      <c r="AQ51" s="1" t="e">
        <f t="shared" si="22"/>
        <v>#REF!</v>
      </c>
      <c r="AR51" s="1"/>
    </row>
    <row r="52" spans="1:44" ht="42" customHeight="1" x14ac:dyDescent="0.3">
      <c r="A52" s="1" t="e">
        <f t="shared" si="12"/>
        <v>#REF!</v>
      </c>
      <c r="B52" s="5" t="e">
        <f t="shared" si="23"/>
        <v>#REF!</v>
      </c>
      <c r="C52" s="39" t="s">
        <v>3818</v>
      </c>
      <c r="D52" s="40" t="s">
        <v>1994</v>
      </c>
      <c r="E52" s="1" t="s">
        <v>53</v>
      </c>
      <c r="F52" s="31">
        <v>594</v>
      </c>
      <c r="G52" s="1" t="s">
        <v>1993</v>
      </c>
      <c r="H52" s="1"/>
      <c r="I52" s="1"/>
      <c r="J52" s="1"/>
      <c r="K52" s="1"/>
      <c r="L52" s="1"/>
      <c r="M52" s="1" t="s">
        <v>73</v>
      </c>
      <c r="N52" s="1" t="s">
        <v>1</v>
      </c>
      <c r="O52" s="23">
        <v>6.8038799999999995</v>
      </c>
      <c r="P52" s="1" t="e">
        <f t="shared" si="14"/>
        <v>#REF!</v>
      </c>
      <c r="Q52" s="1"/>
      <c r="R52" s="1" t="str">
        <f>Table148[[#This Row],[Short Description]]</f>
        <v>ENT-750T</v>
      </c>
      <c r="S52" s="1" t="s">
        <v>1995</v>
      </c>
      <c r="T52" s="1" t="s">
        <v>515</v>
      </c>
      <c r="U52" s="1" t="s">
        <v>3</v>
      </c>
      <c r="V52" s="1" t="e">
        <f t="shared" si="15"/>
        <v>#REF!</v>
      </c>
      <c r="W52" s="1" t="e">
        <f t="shared" si="16"/>
        <v>#REF!</v>
      </c>
      <c r="X52" s="1" t="s">
        <v>1879</v>
      </c>
      <c r="Y52" s="1"/>
      <c r="Z52" s="1"/>
      <c r="AA52" s="1"/>
      <c r="AB52" s="1"/>
      <c r="AC52" s="6">
        <f>Table148[[#This Row],[US MSRP]]</f>
        <v>594</v>
      </c>
      <c r="AD52" s="1"/>
      <c r="AE52" s="1"/>
      <c r="AF52" s="1"/>
      <c r="AG52" s="1"/>
      <c r="AH52" s="1" t="e">
        <f t="shared" si="17"/>
        <v>#REF!</v>
      </c>
      <c r="AI52" s="1" t="e">
        <f t="shared" si="18"/>
        <v>#REF!</v>
      </c>
      <c r="AJ52" s="1" t="e">
        <f t="shared" si="19"/>
        <v>#REF!</v>
      </c>
      <c r="AK52" s="1" t="e">
        <f t="shared" si="20"/>
        <v>#REF!</v>
      </c>
      <c r="AL52" s="1" t="s">
        <v>73</v>
      </c>
      <c r="AM52" s="1" t="s">
        <v>76</v>
      </c>
      <c r="AN52" s="11" t="e">
        <f t="shared" si="21"/>
        <v>#REF!</v>
      </c>
      <c r="AO52" s="1" t="str">
        <f>Table148[[#This Row],[Manufacturer''s Category]]</f>
        <v>Desono</v>
      </c>
      <c r="AP52" s="1"/>
      <c r="AQ52" s="1" t="e">
        <f t="shared" si="22"/>
        <v>#REF!</v>
      </c>
      <c r="AR52" s="1"/>
    </row>
    <row r="53" spans="1:44" ht="42" customHeight="1" x14ac:dyDescent="0.3">
      <c r="A53" s="1" t="e">
        <f t="shared" si="12"/>
        <v>#REF!</v>
      </c>
      <c r="B53" s="5" t="e">
        <f t="shared" si="23"/>
        <v>#REF!</v>
      </c>
      <c r="C53" s="39" t="s">
        <v>3819</v>
      </c>
      <c r="D53" s="40" t="s">
        <v>1997</v>
      </c>
      <c r="E53" s="1" t="s">
        <v>53</v>
      </c>
      <c r="F53" s="31">
        <v>594</v>
      </c>
      <c r="G53" s="1" t="s">
        <v>1996</v>
      </c>
      <c r="H53" s="1"/>
      <c r="I53" s="1"/>
      <c r="J53" s="1"/>
      <c r="K53" s="1"/>
      <c r="L53" s="1"/>
      <c r="M53" s="1" t="s">
        <v>73</v>
      </c>
      <c r="N53" s="1" t="s">
        <v>1</v>
      </c>
      <c r="O53" s="23">
        <v>6.8038799999999995</v>
      </c>
      <c r="P53" s="1" t="e">
        <f t="shared" si="14"/>
        <v>#REF!</v>
      </c>
      <c r="Q53" s="1"/>
      <c r="R53" s="1" t="str">
        <f>Table148[[#This Row],[Short Description]]</f>
        <v>ENT-750TW</v>
      </c>
      <c r="S53" s="1" t="s">
        <v>1998</v>
      </c>
      <c r="T53" s="1" t="s">
        <v>515</v>
      </c>
      <c r="U53" s="1" t="s">
        <v>3</v>
      </c>
      <c r="V53" s="1" t="e">
        <f t="shared" si="15"/>
        <v>#REF!</v>
      </c>
      <c r="W53" s="1" t="e">
        <f t="shared" si="16"/>
        <v>#REF!</v>
      </c>
      <c r="X53" s="1" t="s">
        <v>1879</v>
      </c>
      <c r="Y53" s="1"/>
      <c r="Z53" s="1"/>
      <c r="AA53" s="1"/>
      <c r="AB53" s="1"/>
      <c r="AC53" s="6">
        <f>Table148[[#This Row],[US MSRP]]</f>
        <v>594</v>
      </c>
      <c r="AD53" s="1"/>
      <c r="AE53" s="1"/>
      <c r="AF53" s="1"/>
      <c r="AG53" s="1"/>
      <c r="AH53" s="1" t="e">
        <f t="shared" si="17"/>
        <v>#REF!</v>
      </c>
      <c r="AI53" s="1" t="e">
        <f t="shared" si="18"/>
        <v>#REF!</v>
      </c>
      <c r="AJ53" s="1" t="e">
        <f t="shared" si="19"/>
        <v>#REF!</v>
      </c>
      <c r="AK53" s="1" t="e">
        <f t="shared" si="20"/>
        <v>#REF!</v>
      </c>
      <c r="AL53" s="1" t="s">
        <v>73</v>
      </c>
      <c r="AM53" s="1" t="s">
        <v>76</v>
      </c>
      <c r="AN53" s="11" t="e">
        <f t="shared" si="21"/>
        <v>#REF!</v>
      </c>
      <c r="AO53" s="1" t="str">
        <f>Table148[[#This Row],[Manufacturer''s Category]]</f>
        <v>Desono</v>
      </c>
      <c r="AP53" s="1"/>
      <c r="AQ53" s="1" t="e">
        <f t="shared" si="22"/>
        <v>#REF!</v>
      </c>
      <c r="AR53" s="1"/>
    </row>
    <row r="54" spans="1:44" ht="42" customHeight="1" x14ac:dyDescent="0.3">
      <c r="A54" s="1" t="e">
        <f t="shared" si="12"/>
        <v>#REF!</v>
      </c>
      <c r="B54" s="5" t="e">
        <f t="shared" si="23"/>
        <v>#REF!</v>
      </c>
      <c r="C54" s="39" t="s">
        <v>3820</v>
      </c>
      <c r="D54" s="40" t="s">
        <v>2000</v>
      </c>
      <c r="E54" s="1" t="s">
        <v>53</v>
      </c>
      <c r="F54" s="31">
        <v>166</v>
      </c>
      <c r="G54" s="1" t="s">
        <v>1999</v>
      </c>
      <c r="H54" s="1"/>
      <c r="I54" s="1"/>
      <c r="J54" s="1"/>
      <c r="K54" s="1"/>
      <c r="L54" s="1"/>
      <c r="M54" s="1" t="s">
        <v>73</v>
      </c>
      <c r="N54" s="1" t="s">
        <v>1</v>
      </c>
      <c r="O54" s="23">
        <v>4.0823280000000004</v>
      </c>
      <c r="P54" s="1" t="e">
        <f t="shared" si="14"/>
        <v>#REF!</v>
      </c>
      <c r="Q54" s="1"/>
      <c r="R54" s="1" t="str">
        <f>Table148[[#This Row],[Short Description]]</f>
        <v>ENT-CB1</v>
      </c>
      <c r="S54" s="1" t="s">
        <v>2001</v>
      </c>
      <c r="T54" s="1" t="s">
        <v>515</v>
      </c>
      <c r="U54" s="1" t="s">
        <v>3</v>
      </c>
      <c r="V54" s="1" t="e">
        <f t="shared" si="15"/>
        <v>#REF!</v>
      </c>
      <c r="W54" s="1" t="e">
        <f t="shared" si="16"/>
        <v>#REF!</v>
      </c>
      <c r="X54" s="1" t="s">
        <v>1879</v>
      </c>
      <c r="Y54" s="1"/>
      <c r="Z54" s="1"/>
      <c r="AA54" s="1"/>
      <c r="AB54" s="1"/>
      <c r="AC54" s="6">
        <f>Table148[[#This Row],[US MSRP]]</f>
        <v>166</v>
      </c>
      <c r="AD54" s="1"/>
      <c r="AE54" s="1"/>
      <c r="AF54" s="1"/>
      <c r="AG54" s="1"/>
      <c r="AH54" s="1" t="e">
        <f t="shared" si="17"/>
        <v>#REF!</v>
      </c>
      <c r="AI54" s="1" t="e">
        <f t="shared" si="18"/>
        <v>#REF!</v>
      </c>
      <c r="AJ54" s="1" t="e">
        <f t="shared" si="19"/>
        <v>#REF!</v>
      </c>
      <c r="AK54" s="1" t="e">
        <f t="shared" si="20"/>
        <v>#REF!</v>
      </c>
      <c r="AL54" s="1" t="s">
        <v>73</v>
      </c>
      <c r="AM54" s="1" t="s">
        <v>76</v>
      </c>
      <c r="AN54" s="11" t="e">
        <f t="shared" si="21"/>
        <v>#REF!</v>
      </c>
      <c r="AO54" s="1" t="str">
        <f>Table148[[#This Row],[Manufacturer''s Category]]</f>
        <v>Desono</v>
      </c>
      <c r="AP54" s="1"/>
      <c r="AQ54" s="1" t="e">
        <f t="shared" si="22"/>
        <v>#REF!</v>
      </c>
      <c r="AR54" s="1"/>
    </row>
    <row r="55" spans="1:44" ht="42" customHeight="1" x14ac:dyDescent="0.3">
      <c r="A55" s="1" t="e">
        <f t="shared" si="12"/>
        <v>#REF!</v>
      </c>
      <c r="B55" s="5" t="e">
        <f t="shared" si="23"/>
        <v>#REF!</v>
      </c>
      <c r="C55" s="39" t="s">
        <v>3821</v>
      </c>
      <c r="D55" s="40" t="s">
        <v>2003</v>
      </c>
      <c r="E55" s="1" t="s">
        <v>53</v>
      </c>
      <c r="F55" s="31">
        <v>166</v>
      </c>
      <c r="G55" s="1" t="s">
        <v>2002</v>
      </c>
      <c r="H55" s="1"/>
      <c r="I55" s="1"/>
      <c r="J55" s="1"/>
      <c r="K55" s="1"/>
      <c r="L55" s="1"/>
      <c r="M55" s="1" t="s">
        <v>73</v>
      </c>
      <c r="N55" s="1" t="s">
        <v>1</v>
      </c>
      <c r="O55" s="23">
        <v>4.0823280000000004</v>
      </c>
      <c r="P55" s="1" t="e">
        <f t="shared" si="14"/>
        <v>#REF!</v>
      </c>
      <c r="Q55" s="1"/>
      <c r="R55" s="1" t="str">
        <f>Table148[[#This Row],[Short Description]]</f>
        <v>ENT-CB1W</v>
      </c>
      <c r="S55" s="1" t="s">
        <v>2004</v>
      </c>
      <c r="T55" s="1" t="s">
        <v>515</v>
      </c>
      <c r="U55" s="1" t="s">
        <v>3</v>
      </c>
      <c r="V55" s="1" t="e">
        <f t="shared" si="15"/>
        <v>#REF!</v>
      </c>
      <c r="W55" s="1" t="e">
        <f t="shared" si="16"/>
        <v>#REF!</v>
      </c>
      <c r="X55" s="1" t="s">
        <v>1879</v>
      </c>
      <c r="Y55" s="1"/>
      <c r="Z55" s="1"/>
      <c r="AA55" s="1"/>
      <c r="AB55" s="1"/>
      <c r="AC55" s="6">
        <f>Table148[[#This Row],[US MSRP]]</f>
        <v>166</v>
      </c>
      <c r="AD55" s="1"/>
      <c r="AE55" s="1"/>
      <c r="AF55" s="1"/>
      <c r="AG55" s="1"/>
      <c r="AH55" s="1" t="e">
        <f t="shared" si="17"/>
        <v>#REF!</v>
      </c>
      <c r="AI55" s="1" t="e">
        <f t="shared" si="18"/>
        <v>#REF!</v>
      </c>
      <c r="AJ55" s="1" t="e">
        <f t="shared" si="19"/>
        <v>#REF!</v>
      </c>
      <c r="AK55" s="1" t="e">
        <f t="shared" si="20"/>
        <v>#REF!</v>
      </c>
      <c r="AL55" s="1" t="s">
        <v>73</v>
      </c>
      <c r="AM55" s="1" t="s">
        <v>76</v>
      </c>
      <c r="AN55" s="11" t="e">
        <f t="shared" si="21"/>
        <v>#REF!</v>
      </c>
      <c r="AO55" s="1" t="str">
        <f>Table148[[#This Row],[Manufacturer''s Category]]</f>
        <v>Desono</v>
      </c>
      <c r="AP55" s="1"/>
      <c r="AQ55" s="1" t="e">
        <f t="shared" si="22"/>
        <v>#REF!</v>
      </c>
      <c r="AR55" s="1"/>
    </row>
    <row r="56" spans="1:44" ht="42" customHeight="1" x14ac:dyDescent="0.3">
      <c r="A56" s="1" t="e">
        <f t="shared" ref="A56:A87" si="24">Company</f>
        <v>#REF!</v>
      </c>
      <c r="B56" s="5" t="e">
        <f t="shared" si="23"/>
        <v>#REF!</v>
      </c>
      <c r="C56" s="39" t="s">
        <v>3822</v>
      </c>
      <c r="D56" s="40" t="s">
        <v>2006</v>
      </c>
      <c r="E56" s="1" t="s">
        <v>53</v>
      </c>
      <c r="F56" s="31">
        <v>330</v>
      </c>
      <c r="G56" s="1" t="s">
        <v>2005</v>
      </c>
      <c r="H56" s="1"/>
      <c r="I56" s="1"/>
      <c r="J56" s="1"/>
      <c r="K56" s="1"/>
      <c r="L56" s="1"/>
      <c r="M56" s="1" t="s">
        <v>73</v>
      </c>
      <c r="N56" s="1" t="s">
        <v>1</v>
      </c>
      <c r="O56" s="23">
        <v>6.8038799999999995</v>
      </c>
      <c r="P56" s="1" t="e">
        <f t="shared" ref="P56:P87" si="25">WeightUOM</f>
        <v>#REF!</v>
      </c>
      <c r="Q56" s="1"/>
      <c r="R56" s="1" t="str">
        <f>Table148[[#This Row],[Short Description]]</f>
        <v>ENT-CB2</v>
      </c>
      <c r="S56" s="1" t="s">
        <v>2007</v>
      </c>
      <c r="T56" s="1" t="s">
        <v>515</v>
      </c>
      <c r="U56" s="1" t="s">
        <v>3</v>
      </c>
      <c r="V56" s="1" t="e">
        <f t="shared" ref="V56:V87" si="26">NotForSale</f>
        <v>#REF!</v>
      </c>
      <c r="W56" s="1" t="e">
        <f t="shared" ref="W56:W87" si="27">ItemStatus</f>
        <v>#REF!</v>
      </c>
      <c r="X56" s="1" t="s">
        <v>1879</v>
      </c>
      <c r="Y56" s="1"/>
      <c r="Z56" s="1"/>
      <c r="AA56" s="1"/>
      <c r="AB56" s="1"/>
      <c r="AC56" s="6">
        <f>Table148[[#This Row],[US MSRP]]</f>
        <v>330</v>
      </c>
      <c r="AD56" s="1"/>
      <c r="AE56" s="1"/>
      <c r="AF56" s="1"/>
      <c r="AG56" s="1"/>
      <c r="AH56" s="1" t="e">
        <f t="shared" ref="AH56:AH87" si="28">FOB</f>
        <v>#REF!</v>
      </c>
      <c r="AI56" s="1" t="e">
        <f t="shared" ref="AI56:AI87" si="29">Freight</f>
        <v>#REF!</v>
      </c>
      <c r="AJ56" s="1" t="e">
        <f t="shared" ref="AJ56:AJ87" si="30">DropShip</f>
        <v>#REF!</v>
      </c>
      <c r="AK56" s="1" t="e">
        <f t="shared" ref="AK56:AK87" si="31">EnergyStar</f>
        <v>#REF!</v>
      </c>
      <c r="AL56" s="1" t="s">
        <v>73</v>
      </c>
      <c r="AM56" s="1" t="s">
        <v>76</v>
      </c>
      <c r="AN56" s="11" t="e">
        <f t="shared" ref="AN56:AN87" si="32">URL</f>
        <v>#REF!</v>
      </c>
      <c r="AO56" s="1" t="str">
        <f>Table148[[#This Row],[Manufacturer''s Category]]</f>
        <v>Desono</v>
      </c>
      <c r="AP56" s="1"/>
      <c r="AQ56" s="1" t="e">
        <f t="shared" ref="AQ56:AQ87" si="33">InfoComm_Number</f>
        <v>#REF!</v>
      </c>
      <c r="AR56" s="1"/>
    </row>
    <row r="57" spans="1:44" ht="42" customHeight="1" x14ac:dyDescent="0.3">
      <c r="A57" s="1" t="e">
        <f t="shared" si="24"/>
        <v>#REF!</v>
      </c>
      <c r="B57" s="5" t="e">
        <f t="shared" si="23"/>
        <v>#REF!</v>
      </c>
      <c r="C57" s="39" t="s">
        <v>3823</v>
      </c>
      <c r="D57" s="40" t="s">
        <v>2009</v>
      </c>
      <c r="E57" s="1" t="s">
        <v>53</v>
      </c>
      <c r="F57" s="31">
        <v>330</v>
      </c>
      <c r="G57" s="1" t="s">
        <v>2008</v>
      </c>
      <c r="H57" s="1"/>
      <c r="I57" s="1"/>
      <c r="J57" s="1"/>
      <c r="K57" s="1"/>
      <c r="L57" s="1"/>
      <c r="M57" s="1" t="s">
        <v>73</v>
      </c>
      <c r="N57" s="1" t="s">
        <v>1</v>
      </c>
      <c r="O57" s="23">
        <v>6.8038799999999995</v>
      </c>
      <c r="P57" s="1" t="e">
        <f t="shared" si="25"/>
        <v>#REF!</v>
      </c>
      <c r="Q57" s="1"/>
      <c r="R57" s="1" t="str">
        <f>Table148[[#This Row],[Short Description]]</f>
        <v>ENT-CB2W</v>
      </c>
      <c r="S57" s="1" t="s">
        <v>2010</v>
      </c>
      <c r="T57" s="1" t="s">
        <v>515</v>
      </c>
      <c r="U57" s="1" t="s">
        <v>3</v>
      </c>
      <c r="V57" s="1" t="e">
        <f t="shared" si="26"/>
        <v>#REF!</v>
      </c>
      <c r="W57" s="1" t="e">
        <f t="shared" si="27"/>
        <v>#REF!</v>
      </c>
      <c r="X57" s="1" t="s">
        <v>1879</v>
      </c>
      <c r="Y57" s="1"/>
      <c r="Z57" s="1"/>
      <c r="AA57" s="1"/>
      <c r="AB57" s="1"/>
      <c r="AC57" s="6">
        <f>Table148[[#This Row],[US MSRP]]</f>
        <v>330</v>
      </c>
      <c r="AD57" s="1"/>
      <c r="AE57" s="1"/>
      <c r="AF57" s="1"/>
      <c r="AG57" s="1"/>
      <c r="AH57" s="1" t="e">
        <f t="shared" si="28"/>
        <v>#REF!</v>
      </c>
      <c r="AI57" s="1" t="e">
        <f t="shared" si="29"/>
        <v>#REF!</v>
      </c>
      <c r="AJ57" s="1" t="e">
        <f t="shared" si="30"/>
        <v>#REF!</v>
      </c>
      <c r="AK57" s="1" t="e">
        <f t="shared" si="31"/>
        <v>#REF!</v>
      </c>
      <c r="AL57" s="1" t="s">
        <v>73</v>
      </c>
      <c r="AM57" s="1" t="s">
        <v>76</v>
      </c>
      <c r="AN57" s="11" t="e">
        <f t="shared" si="32"/>
        <v>#REF!</v>
      </c>
      <c r="AO57" s="1" t="str">
        <f>Table148[[#This Row],[Manufacturer''s Category]]</f>
        <v>Desono</v>
      </c>
      <c r="AP57" s="1"/>
      <c r="AQ57" s="1" t="e">
        <f t="shared" si="33"/>
        <v>#REF!</v>
      </c>
      <c r="AR57" s="1"/>
    </row>
    <row r="58" spans="1:44" ht="42" customHeight="1" x14ac:dyDescent="0.3">
      <c r="A58" s="1" t="e">
        <f t="shared" si="24"/>
        <v>#REF!</v>
      </c>
      <c r="B58" s="5" t="e">
        <f t="shared" si="23"/>
        <v>#REF!</v>
      </c>
      <c r="C58" s="39" t="s">
        <v>3824</v>
      </c>
      <c r="D58" s="40" t="s">
        <v>2012</v>
      </c>
      <c r="E58" s="1" t="s">
        <v>53</v>
      </c>
      <c r="F58" s="31">
        <v>226</v>
      </c>
      <c r="G58" s="1" t="s">
        <v>2011</v>
      </c>
      <c r="H58" s="1"/>
      <c r="I58" s="1"/>
      <c r="J58" s="1"/>
      <c r="K58" s="1"/>
      <c r="L58" s="1"/>
      <c r="M58" s="1" t="s">
        <v>73</v>
      </c>
      <c r="N58" s="1" t="s">
        <v>1</v>
      </c>
      <c r="O58" s="23">
        <v>2.721552</v>
      </c>
      <c r="P58" s="1" t="e">
        <f t="shared" si="25"/>
        <v>#REF!</v>
      </c>
      <c r="Q58" s="1"/>
      <c r="R58" s="1" t="str">
        <f>Table148[[#This Row],[Short Description]]</f>
        <v>ENT-FK</v>
      </c>
      <c r="S58" s="1" t="s">
        <v>2013</v>
      </c>
      <c r="T58" s="1" t="s">
        <v>515</v>
      </c>
      <c r="U58" s="1" t="s">
        <v>3</v>
      </c>
      <c r="V58" s="1" t="e">
        <f t="shared" si="26"/>
        <v>#REF!</v>
      </c>
      <c r="W58" s="1" t="e">
        <f t="shared" si="27"/>
        <v>#REF!</v>
      </c>
      <c r="X58" s="1" t="s">
        <v>1879</v>
      </c>
      <c r="Y58" s="1"/>
      <c r="Z58" s="1"/>
      <c r="AA58" s="1"/>
      <c r="AB58" s="1"/>
      <c r="AC58" s="6">
        <f>Table148[[#This Row],[US MSRP]]</f>
        <v>226</v>
      </c>
      <c r="AD58" s="1"/>
      <c r="AE58" s="1"/>
      <c r="AF58" s="1"/>
      <c r="AG58" s="1"/>
      <c r="AH58" s="1" t="e">
        <f t="shared" si="28"/>
        <v>#REF!</v>
      </c>
      <c r="AI58" s="1" t="e">
        <f t="shared" si="29"/>
        <v>#REF!</v>
      </c>
      <c r="AJ58" s="1" t="e">
        <f t="shared" si="30"/>
        <v>#REF!</v>
      </c>
      <c r="AK58" s="1" t="e">
        <f t="shared" si="31"/>
        <v>#REF!</v>
      </c>
      <c r="AL58" s="1" t="s">
        <v>73</v>
      </c>
      <c r="AM58" s="1" t="s">
        <v>76</v>
      </c>
      <c r="AN58" s="11" t="e">
        <f t="shared" si="32"/>
        <v>#REF!</v>
      </c>
      <c r="AO58" s="1" t="str">
        <f>Table148[[#This Row],[Manufacturer''s Category]]</f>
        <v>Desono</v>
      </c>
      <c r="AP58" s="1"/>
      <c r="AQ58" s="1" t="e">
        <f t="shared" si="33"/>
        <v>#REF!</v>
      </c>
      <c r="AR58" s="1"/>
    </row>
    <row r="59" spans="1:44" ht="42" customHeight="1" x14ac:dyDescent="0.3">
      <c r="A59" s="1" t="e">
        <f t="shared" si="24"/>
        <v>#REF!</v>
      </c>
      <c r="B59" s="5" t="e">
        <f t="shared" si="23"/>
        <v>#REF!</v>
      </c>
      <c r="C59" s="39" t="s">
        <v>3825</v>
      </c>
      <c r="D59" s="40" t="s">
        <v>2015</v>
      </c>
      <c r="E59" s="1" t="s">
        <v>53</v>
      </c>
      <c r="F59" s="31">
        <v>226</v>
      </c>
      <c r="G59" s="1" t="s">
        <v>2014</v>
      </c>
      <c r="H59" s="1"/>
      <c r="I59" s="1"/>
      <c r="J59" s="1"/>
      <c r="K59" s="1"/>
      <c r="L59" s="1"/>
      <c r="M59" s="1" t="s">
        <v>73</v>
      </c>
      <c r="N59" s="1" t="s">
        <v>1</v>
      </c>
      <c r="O59" s="23">
        <v>2.721552</v>
      </c>
      <c r="P59" s="1" t="e">
        <f t="shared" si="25"/>
        <v>#REF!</v>
      </c>
      <c r="Q59" s="1"/>
      <c r="R59" s="1" t="str">
        <f>Table148[[#This Row],[Short Description]]</f>
        <v>ENT-FKW</v>
      </c>
      <c r="S59" s="1" t="s">
        <v>2016</v>
      </c>
      <c r="T59" s="1" t="s">
        <v>515</v>
      </c>
      <c r="U59" s="1" t="s">
        <v>3</v>
      </c>
      <c r="V59" s="1" t="e">
        <f t="shared" si="26"/>
        <v>#REF!</v>
      </c>
      <c r="W59" s="1" t="e">
        <f t="shared" si="27"/>
        <v>#REF!</v>
      </c>
      <c r="X59" s="1" t="s">
        <v>1879</v>
      </c>
      <c r="Y59" s="1"/>
      <c r="Z59" s="1"/>
      <c r="AA59" s="1"/>
      <c r="AB59" s="1"/>
      <c r="AC59" s="6">
        <f>Table148[[#This Row],[US MSRP]]</f>
        <v>226</v>
      </c>
      <c r="AD59" s="1"/>
      <c r="AE59" s="1"/>
      <c r="AF59" s="1"/>
      <c r="AG59" s="1"/>
      <c r="AH59" s="1" t="e">
        <f t="shared" si="28"/>
        <v>#REF!</v>
      </c>
      <c r="AI59" s="1" t="e">
        <f t="shared" si="29"/>
        <v>#REF!</v>
      </c>
      <c r="AJ59" s="1" t="e">
        <f t="shared" si="30"/>
        <v>#REF!</v>
      </c>
      <c r="AK59" s="1" t="e">
        <f t="shared" si="31"/>
        <v>#REF!</v>
      </c>
      <c r="AL59" s="1" t="s">
        <v>73</v>
      </c>
      <c r="AM59" s="1" t="s">
        <v>76</v>
      </c>
      <c r="AN59" s="11" t="e">
        <f t="shared" si="32"/>
        <v>#REF!</v>
      </c>
      <c r="AO59" s="1" t="str">
        <f>Table148[[#This Row],[Manufacturer''s Category]]</f>
        <v>Desono</v>
      </c>
      <c r="AP59" s="1"/>
      <c r="AQ59" s="1" t="e">
        <f t="shared" si="33"/>
        <v>#REF!</v>
      </c>
      <c r="AR59" s="1"/>
    </row>
    <row r="60" spans="1:44" ht="42" customHeight="1" x14ac:dyDescent="0.3">
      <c r="A60" s="1" t="e">
        <f t="shared" si="24"/>
        <v>#REF!</v>
      </c>
      <c r="B60" s="5" t="e">
        <f t="shared" si="23"/>
        <v>#REF!</v>
      </c>
      <c r="C60" s="39" t="s">
        <v>3826</v>
      </c>
      <c r="D60" s="40" t="s">
        <v>2018</v>
      </c>
      <c r="E60" s="1" t="s">
        <v>53</v>
      </c>
      <c r="F60" s="31">
        <v>3522</v>
      </c>
      <c r="G60" s="1" t="s">
        <v>2017</v>
      </c>
      <c r="H60" s="1"/>
      <c r="I60" s="1"/>
      <c r="J60" s="1"/>
      <c r="K60" s="1"/>
      <c r="L60" s="1"/>
      <c r="M60" s="1" t="s">
        <v>73</v>
      </c>
      <c r="N60" s="1" t="s">
        <v>1</v>
      </c>
      <c r="O60" s="23">
        <v>24.493967999999999</v>
      </c>
      <c r="P60" s="1" t="e">
        <f t="shared" si="25"/>
        <v>#REF!</v>
      </c>
      <c r="Q60" s="1"/>
      <c r="R60" s="1" t="str">
        <f>Table148[[#This Row],[Short Description]]</f>
        <v>ENT-FR</v>
      </c>
      <c r="S60" s="1" t="s">
        <v>2019</v>
      </c>
      <c r="T60" s="1" t="s">
        <v>2020</v>
      </c>
      <c r="U60" s="1" t="s">
        <v>57</v>
      </c>
      <c r="V60" s="1" t="e">
        <f t="shared" si="26"/>
        <v>#REF!</v>
      </c>
      <c r="W60" s="1" t="e">
        <f t="shared" si="27"/>
        <v>#REF!</v>
      </c>
      <c r="X60" s="1" t="s">
        <v>1879</v>
      </c>
      <c r="Y60" s="1"/>
      <c r="Z60" s="1"/>
      <c r="AA60" s="1"/>
      <c r="AB60" s="1"/>
      <c r="AC60" s="6">
        <f>Table148[[#This Row],[US MSRP]]</f>
        <v>3522</v>
      </c>
      <c r="AD60" s="1"/>
      <c r="AE60" s="1"/>
      <c r="AF60" s="1"/>
      <c r="AG60" s="1"/>
      <c r="AH60" s="1" t="e">
        <f t="shared" si="28"/>
        <v>#REF!</v>
      </c>
      <c r="AI60" s="1" t="e">
        <f t="shared" si="29"/>
        <v>#REF!</v>
      </c>
      <c r="AJ60" s="1" t="e">
        <f t="shared" si="30"/>
        <v>#REF!</v>
      </c>
      <c r="AK60" s="1" t="e">
        <f t="shared" si="31"/>
        <v>#REF!</v>
      </c>
      <c r="AL60" s="1" t="s">
        <v>73</v>
      </c>
      <c r="AM60" s="1" t="s">
        <v>76</v>
      </c>
      <c r="AN60" s="11" t="e">
        <f t="shared" si="32"/>
        <v>#REF!</v>
      </c>
      <c r="AO60" s="1" t="str">
        <f>Table148[[#This Row],[Manufacturer''s Category]]</f>
        <v>Desono</v>
      </c>
      <c r="AP60" s="1"/>
      <c r="AQ60" s="1" t="e">
        <f t="shared" si="33"/>
        <v>#REF!</v>
      </c>
      <c r="AR60" s="1"/>
    </row>
    <row r="61" spans="1:44" ht="42" customHeight="1" x14ac:dyDescent="0.3">
      <c r="A61" s="1" t="e">
        <f t="shared" si="24"/>
        <v>#REF!</v>
      </c>
      <c r="B61" s="5" t="e">
        <f t="shared" si="23"/>
        <v>#REF!</v>
      </c>
      <c r="C61" s="39" t="s">
        <v>3827</v>
      </c>
      <c r="D61" s="40" t="s">
        <v>2022</v>
      </c>
      <c r="E61" s="1" t="s">
        <v>53</v>
      </c>
      <c r="F61" s="31" t="s">
        <v>758</v>
      </c>
      <c r="G61" s="1" t="s">
        <v>2021</v>
      </c>
      <c r="H61" s="1"/>
      <c r="I61" s="1"/>
      <c r="J61" s="1"/>
      <c r="K61" s="1"/>
      <c r="L61" s="1"/>
      <c r="M61" s="1" t="s">
        <v>73</v>
      </c>
      <c r="N61" s="1" t="s">
        <v>1</v>
      </c>
      <c r="O61" s="23"/>
      <c r="P61" s="1" t="e">
        <f t="shared" si="25"/>
        <v>#REF!</v>
      </c>
      <c r="Q61" s="1"/>
      <c r="R61" s="1" t="str">
        <f>Table148[[#This Row],[Short Description]]</f>
        <v>ENT-FR-CTO</v>
      </c>
      <c r="S61" s="1" t="s">
        <v>2023</v>
      </c>
      <c r="T61" s="1" t="s">
        <v>2020</v>
      </c>
      <c r="U61" s="1" t="s">
        <v>57</v>
      </c>
      <c r="V61" s="1" t="e">
        <f t="shared" si="26"/>
        <v>#REF!</v>
      </c>
      <c r="W61" s="1" t="e">
        <f t="shared" si="27"/>
        <v>#REF!</v>
      </c>
      <c r="X61" s="1" t="s">
        <v>1879</v>
      </c>
      <c r="Y61" s="1"/>
      <c r="Z61" s="1"/>
      <c r="AA61" s="1"/>
      <c r="AB61" s="1"/>
      <c r="AC61" s="6" t="str">
        <f>Table148[[#This Row],[US MSRP]]</f>
        <v>CALL FOR QUOTE</v>
      </c>
      <c r="AD61" s="1"/>
      <c r="AE61" s="1"/>
      <c r="AF61" s="1"/>
      <c r="AG61" s="1"/>
      <c r="AH61" s="1" t="e">
        <f t="shared" si="28"/>
        <v>#REF!</v>
      </c>
      <c r="AI61" s="1" t="e">
        <f t="shared" si="29"/>
        <v>#REF!</v>
      </c>
      <c r="AJ61" s="1" t="e">
        <f t="shared" si="30"/>
        <v>#REF!</v>
      </c>
      <c r="AK61" s="1" t="e">
        <f t="shared" si="31"/>
        <v>#REF!</v>
      </c>
      <c r="AL61" s="1" t="s">
        <v>73</v>
      </c>
      <c r="AM61" s="1" t="s">
        <v>76</v>
      </c>
      <c r="AN61" s="11" t="e">
        <f t="shared" si="32"/>
        <v>#REF!</v>
      </c>
      <c r="AO61" s="1" t="str">
        <f>Table148[[#This Row],[Manufacturer''s Category]]</f>
        <v>Desono</v>
      </c>
      <c r="AP61" s="1"/>
      <c r="AQ61" s="1" t="e">
        <f t="shared" si="33"/>
        <v>#REF!</v>
      </c>
      <c r="AR61" s="1" t="s">
        <v>760</v>
      </c>
    </row>
    <row r="62" spans="1:44" ht="42" customHeight="1" x14ac:dyDescent="0.3">
      <c r="A62" s="1" t="e">
        <f t="shared" si="24"/>
        <v>#REF!</v>
      </c>
      <c r="B62" s="5" t="e">
        <f t="shared" si="23"/>
        <v>#REF!</v>
      </c>
      <c r="C62" s="39" t="s">
        <v>3828</v>
      </c>
      <c r="D62" s="40" t="s">
        <v>2025</v>
      </c>
      <c r="E62" s="1" t="s">
        <v>53</v>
      </c>
      <c r="F62" s="31">
        <v>3522</v>
      </c>
      <c r="G62" s="1" t="s">
        <v>2024</v>
      </c>
      <c r="H62" s="1"/>
      <c r="I62" s="1"/>
      <c r="J62" s="1"/>
      <c r="K62" s="1"/>
      <c r="L62" s="1"/>
      <c r="M62" s="1" t="s">
        <v>73</v>
      </c>
      <c r="N62" s="1" t="s">
        <v>1</v>
      </c>
      <c r="O62" s="23">
        <v>24.493967999999999</v>
      </c>
      <c r="P62" s="1" t="e">
        <f t="shared" si="25"/>
        <v>#REF!</v>
      </c>
      <c r="Q62" s="1"/>
      <c r="R62" s="1" t="str">
        <f>Table148[[#This Row],[Short Description]]</f>
        <v>ENT-FRW</v>
      </c>
      <c r="S62" s="1" t="s">
        <v>2026</v>
      </c>
      <c r="T62" s="1" t="s">
        <v>2020</v>
      </c>
      <c r="U62" s="1" t="s">
        <v>57</v>
      </c>
      <c r="V62" s="1" t="e">
        <f t="shared" si="26"/>
        <v>#REF!</v>
      </c>
      <c r="W62" s="1" t="e">
        <f t="shared" si="27"/>
        <v>#REF!</v>
      </c>
      <c r="X62" s="1" t="s">
        <v>1879</v>
      </c>
      <c r="Y62" s="1"/>
      <c r="Z62" s="1"/>
      <c r="AA62" s="1"/>
      <c r="AB62" s="1"/>
      <c r="AC62" s="6">
        <f>Table148[[#This Row],[US MSRP]]</f>
        <v>3522</v>
      </c>
      <c r="AD62" s="1"/>
      <c r="AE62" s="1"/>
      <c r="AF62" s="1"/>
      <c r="AG62" s="1"/>
      <c r="AH62" s="1" t="e">
        <f t="shared" si="28"/>
        <v>#REF!</v>
      </c>
      <c r="AI62" s="1" t="e">
        <f t="shared" si="29"/>
        <v>#REF!</v>
      </c>
      <c r="AJ62" s="1" t="e">
        <f t="shared" si="30"/>
        <v>#REF!</v>
      </c>
      <c r="AK62" s="1" t="e">
        <f t="shared" si="31"/>
        <v>#REF!</v>
      </c>
      <c r="AL62" s="1" t="s">
        <v>73</v>
      </c>
      <c r="AM62" s="1" t="s">
        <v>76</v>
      </c>
      <c r="AN62" s="11" t="e">
        <f t="shared" si="32"/>
        <v>#REF!</v>
      </c>
      <c r="AO62" s="1" t="str">
        <f>Table148[[#This Row],[Manufacturer''s Category]]</f>
        <v>Desono</v>
      </c>
      <c r="AP62" s="1"/>
      <c r="AQ62" s="1" t="e">
        <f t="shared" si="33"/>
        <v>#REF!</v>
      </c>
      <c r="AR62" s="1"/>
    </row>
    <row r="63" spans="1:44" ht="42" customHeight="1" x14ac:dyDescent="0.3">
      <c r="A63" s="1" t="e">
        <f t="shared" si="24"/>
        <v>#REF!</v>
      </c>
      <c r="B63" s="5" t="e">
        <f t="shared" si="23"/>
        <v>#REF!</v>
      </c>
      <c r="C63" s="39" t="s">
        <v>3829</v>
      </c>
      <c r="D63" s="40" t="s">
        <v>2028</v>
      </c>
      <c r="E63" s="1" t="s">
        <v>53</v>
      </c>
      <c r="F63" s="31">
        <v>2530</v>
      </c>
      <c r="G63" s="1" t="s">
        <v>2027</v>
      </c>
      <c r="H63" s="1"/>
      <c r="I63" s="1"/>
      <c r="J63" s="1"/>
      <c r="K63" s="1"/>
      <c r="L63" s="1"/>
      <c r="M63" s="1" t="s">
        <v>73</v>
      </c>
      <c r="N63" s="1" t="s">
        <v>1</v>
      </c>
      <c r="O63" s="23">
        <v>17.236495999999999</v>
      </c>
      <c r="P63" s="1" t="e">
        <f t="shared" si="25"/>
        <v>#REF!</v>
      </c>
      <c r="Q63" s="1"/>
      <c r="R63" s="1" t="str">
        <f>Table148[[#This Row],[Short Description]]</f>
        <v>ENT-LF</v>
      </c>
      <c r="S63" s="1" t="s">
        <v>2029</v>
      </c>
      <c r="T63" s="1" t="s">
        <v>2020</v>
      </c>
      <c r="U63" s="1" t="s">
        <v>57</v>
      </c>
      <c r="V63" s="1" t="e">
        <f t="shared" si="26"/>
        <v>#REF!</v>
      </c>
      <c r="W63" s="1" t="e">
        <f t="shared" si="27"/>
        <v>#REF!</v>
      </c>
      <c r="X63" s="1" t="s">
        <v>1879</v>
      </c>
      <c r="Y63" s="1"/>
      <c r="Z63" s="1"/>
      <c r="AA63" s="1"/>
      <c r="AB63" s="1"/>
      <c r="AC63" s="6">
        <f>Table148[[#This Row],[US MSRP]]</f>
        <v>2530</v>
      </c>
      <c r="AD63" s="1"/>
      <c r="AE63" s="1"/>
      <c r="AF63" s="1"/>
      <c r="AG63" s="1"/>
      <c r="AH63" s="1" t="e">
        <f t="shared" si="28"/>
        <v>#REF!</v>
      </c>
      <c r="AI63" s="1" t="e">
        <f t="shared" si="29"/>
        <v>#REF!</v>
      </c>
      <c r="AJ63" s="1" t="e">
        <f t="shared" si="30"/>
        <v>#REF!</v>
      </c>
      <c r="AK63" s="1" t="e">
        <f t="shared" si="31"/>
        <v>#REF!</v>
      </c>
      <c r="AL63" s="1" t="s">
        <v>73</v>
      </c>
      <c r="AM63" s="1" t="s">
        <v>76</v>
      </c>
      <c r="AN63" s="11" t="e">
        <f t="shared" si="32"/>
        <v>#REF!</v>
      </c>
      <c r="AO63" s="1" t="str">
        <f>Table148[[#This Row],[Manufacturer''s Category]]</f>
        <v>Desono</v>
      </c>
      <c r="AP63" s="1"/>
      <c r="AQ63" s="1" t="e">
        <f t="shared" si="33"/>
        <v>#REF!</v>
      </c>
      <c r="AR63" s="1"/>
    </row>
    <row r="64" spans="1:44" ht="42" customHeight="1" x14ac:dyDescent="0.3">
      <c r="A64" s="1" t="e">
        <f t="shared" si="24"/>
        <v>#REF!</v>
      </c>
      <c r="B64" s="5" t="e">
        <f t="shared" si="23"/>
        <v>#REF!</v>
      </c>
      <c r="C64" s="39" t="s">
        <v>3830</v>
      </c>
      <c r="D64" s="40" t="s">
        <v>2031</v>
      </c>
      <c r="E64" s="1" t="s">
        <v>53</v>
      </c>
      <c r="F64" s="31" t="s">
        <v>758</v>
      </c>
      <c r="G64" s="1" t="s">
        <v>2030</v>
      </c>
      <c r="H64" s="1"/>
      <c r="I64" s="1"/>
      <c r="J64" s="1"/>
      <c r="K64" s="1"/>
      <c r="L64" s="1"/>
      <c r="M64" s="1" t="s">
        <v>73</v>
      </c>
      <c r="N64" s="1" t="s">
        <v>1</v>
      </c>
      <c r="O64" s="23"/>
      <c r="P64" s="1" t="e">
        <f t="shared" si="25"/>
        <v>#REF!</v>
      </c>
      <c r="Q64" s="1"/>
      <c r="R64" s="1" t="str">
        <f>Table148[[#This Row],[Short Description]]</f>
        <v>ENT-LF-CTO</v>
      </c>
      <c r="S64" s="1" t="s">
        <v>2032</v>
      </c>
      <c r="T64" s="1" t="s">
        <v>2020</v>
      </c>
      <c r="U64" s="1" t="s">
        <v>57</v>
      </c>
      <c r="V64" s="1" t="e">
        <f t="shared" si="26"/>
        <v>#REF!</v>
      </c>
      <c r="W64" s="1" t="e">
        <f t="shared" si="27"/>
        <v>#REF!</v>
      </c>
      <c r="X64" s="1" t="s">
        <v>1879</v>
      </c>
      <c r="Y64" s="1"/>
      <c r="Z64" s="1"/>
      <c r="AA64" s="1"/>
      <c r="AB64" s="1"/>
      <c r="AC64" s="6" t="str">
        <f>Table148[[#This Row],[US MSRP]]</f>
        <v>CALL FOR QUOTE</v>
      </c>
      <c r="AD64" s="1"/>
      <c r="AE64" s="1"/>
      <c r="AF64" s="1"/>
      <c r="AG64" s="1"/>
      <c r="AH64" s="1" t="e">
        <f t="shared" si="28"/>
        <v>#REF!</v>
      </c>
      <c r="AI64" s="1" t="e">
        <f t="shared" si="29"/>
        <v>#REF!</v>
      </c>
      <c r="AJ64" s="1" t="e">
        <f t="shared" si="30"/>
        <v>#REF!</v>
      </c>
      <c r="AK64" s="1" t="e">
        <f t="shared" si="31"/>
        <v>#REF!</v>
      </c>
      <c r="AL64" s="1" t="s">
        <v>73</v>
      </c>
      <c r="AM64" s="1" t="s">
        <v>76</v>
      </c>
      <c r="AN64" s="11" t="e">
        <f t="shared" si="32"/>
        <v>#REF!</v>
      </c>
      <c r="AO64" s="1" t="str">
        <f>Table148[[#This Row],[Manufacturer''s Category]]</f>
        <v>Desono</v>
      </c>
      <c r="AP64" s="1"/>
      <c r="AQ64" s="1" t="e">
        <f t="shared" si="33"/>
        <v>#REF!</v>
      </c>
      <c r="AR64" s="1" t="s">
        <v>760</v>
      </c>
    </row>
    <row r="65" spans="1:44" ht="42" customHeight="1" x14ac:dyDescent="0.3">
      <c r="A65" s="1" t="e">
        <f t="shared" si="24"/>
        <v>#REF!</v>
      </c>
      <c r="B65" s="5" t="e">
        <f t="shared" si="23"/>
        <v>#REF!</v>
      </c>
      <c r="C65" s="39" t="s">
        <v>3831</v>
      </c>
      <c r="D65" s="40" t="s">
        <v>2034</v>
      </c>
      <c r="E65" s="1" t="s">
        <v>53</v>
      </c>
      <c r="F65" s="31">
        <v>2530</v>
      </c>
      <c r="G65" s="1" t="s">
        <v>2033</v>
      </c>
      <c r="H65" s="1"/>
      <c r="I65" s="1"/>
      <c r="J65" s="1"/>
      <c r="K65" s="1"/>
      <c r="L65" s="1"/>
      <c r="M65" s="1" t="s">
        <v>73</v>
      </c>
      <c r="N65" s="1" t="s">
        <v>1</v>
      </c>
      <c r="O65" s="23">
        <v>17.236495999999999</v>
      </c>
      <c r="P65" s="1" t="e">
        <f t="shared" si="25"/>
        <v>#REF!</v>
      </c>
      <c r="Q65" s="1"/>
      <c r="R65" s="1" t="str">
        <f>Table148[[#This Row],[Short Description]]</f>
        <v>ENT-LFW</v>
      </c>
      <c r="S65" s="1" t="s">
        <v>2035</v>
      </c>
      <c r="T65" s="1" t="s">
        <v>2020</v>
      </c>
      <c r="U65" s="1" t="s">
        <v>57</v>
      </c>
      <c r="V65" s="1" t="e">
        <f t="shared" si="26"/>
        <v>#REF!</v>
      </c>
      <c r="W65" s="1" t="e">
        <f t="shared" si="27"/>
        <v>#REF!</v>
      </c>
      <c r="X65" s="1" t="s">
        <v>1879</v>
      </c>
      <c r="Y65" s="1"/>
      <c r="Z65" s="1"/>
      <c r="AA65" s="1"/>
      <c r="AB65" s="1"/>
      <c r="AC65" s="6">
        <f>Table148[[#This Row],[US MSRP]]</f>
        <v>2530</v>
      </c>
      <c r="AD65" s="1"/>
      <c r="AE65" s="1"/>
      <c r="AF65" s="1"/>
      <c r="AG65" s="1"/>
      <c r="AH65" s="1" t="e">
        <f t="shared" si="28"/>
        <v>#REF!</v>
      </c>
      <c r="AI65" s="1" t="e">
        <f t="shared" si="29"/>
        <v>#REF!</v>
      </c>
      <c r="AJ65" s="1" t="e">
        <f t="shared" si="30"/>
        <v>#REF!</v>
      </c>
      <c r="AK65" s="1" t="e">
        <f t="shared" si="31"/>
        <v>#REF!</v>
      </c>
      <c r="AL65" s="1" t="s">
        <v>73</v>
      </c>
      <c r="AM65" s="1" t="s">
        <v>76</v>
      </c>
      <c r="AN65" s="11" t="e">
        <f t="shared" si="32"/>
        <v>#REF!</v>
      </c>
      <c r="AO65" s="1" t="str">
        <f>Table148[[#This Row],[Manufacturer''s Category]]</f>
        <v>Desono</v>
      </c>
      <c r="AP65" s="1"/>
      <c r="AQ65" s="1" t="e">
        <f t="shared" si="33"/>
        <v>#REF!</v>
      </c>
      <c r="AR65" s="1"/>
    </row>
    <row r="66" spans="1:44" ht="42" customHeight="1" x14ac:dyDescent="0.3">
      <c r="A66" s="1" t="e">
        <f t="shared" si="24"/>
        <v>#REF!</v>
      </c>
      <c r="B66" s="5" t="e">
        <f t="shared" ref="B66:B97" si="34">Effectivity_Date</f>
        <v>#REF!</v>
      </c>
      <c r="C66" s="39" t="s">
        <v>3832</v>
      </c>
      <c r="D66" s="40" t="s">
        <v>2037</v>
      </c>
      <c r="E66" s="1" t="s">
        <v>53</v>
      </c>
      <c r="F66" s="31">
        <v>144</v>
      </c>
      <c r="G66" s="1" t="s">
        <v>2036</v>
      </c>
      <c r="H66" s="1"/>
      <c r="I66" s="1"/>
      <c r="J66" s="1"/>
      <c r="K66" s="1"/>
      <c r="L66" s="1"/>
      <c r="M66" s="1" t="s">
        <v>73</v>
      </c>
      <c r="N66" s="1" t="s">
        <v>1</v>
      </c>
      <c r="O66" s="23">
        <v>3.175144</v>
      </c>
      <c r="P66" s="1" t="e">
        <f t="shared" si="25"/>
        <v>#REF!</v>
      </c>
      <c r="Q66" s="1"/>
      <c r="R66" s="1" t="str">
        <f>Table148[[#This Row],[Short Description]]</f>
        <v>ENT-PB</v>
      </c>
      <c r="S66" s="1" t="s">
        <v>2038</v>
      </c>
      <c r="T66" s="1" t="s">
        <v>515</v>
      </c>
      <c r="U66" s="1" t="s">
        <v>3</v>
      </c>
      <c r="V66" s="1" t="e">
        <f t="shared" si="26"/>
        <v>#REF!</v>
      </c>
      <c r="W66" s="1" t="e">
        <f t="shared" si="27"/>
        <v>#REF!</v>
      </c>
      <c r="X66" s="1" t="s">
        <v>1879</v>
      </c>
      <c r="Y66" s="1"/>
      <c r="Z66" s="1"/>
      <c r="AA66" s="1"/>
      <c r="AB66" s="1"/>
      <c r="AC66" s="6">
        <f>Table148[[#This Row],[US MSRP]]</f>
        <v>144</v>
      </c>
      <c r="AD66" s="1"/>
      <c r="AE66" s="1"/>
      <c r="AF66" s="1"/>
      <c r="AG66" s="1"/>
      <c r="AH66" s="1" t="e">
        <f t="shared" si="28"/>
        <v>#REF!</v>
      </c>
      <c r="AI66" s="1" t="e">
        <f t="shared" si="29"/>
        <v>#REF!</v>
      </c>
      <c r="AJ66" s="1" t="e">
        <f t="shared" si="30"/>
        <v>#REF!</v>
      </c>
      <c r="AK66" s="1" t="e">
        <f t="shared" si="31"/>
        <v>#REF!</v>
      </c>
      <c r="AL66" s="1" t="s">
        <v>54</v>
      </c>
      <c r="AM66" s="1" t="s">
        <v>76</v>
      </c>
      <c r="AN66" s="11" t="e">
        <f t="shared" si="32"/>
        <v>#REF!</v>
      </c>
      <c r="AO66" s="1" t="str">
        <f>Table148[[#This Row],[Manufacturer''s Category]]</f>
        <v>Desono</v>
      </c>
      <c r="AP66" s="1"/>
      <c r="AQ66" s="1" t="e">
        <f t="shared" si="33"/>
        <v>#REF!</v>
      </c>
      <c r="AR66" s="1"/>
    </row>
    <row r="67" spans="1:44" ht="42" customHeight="1" x14ac:dyDescent="0.3">
      <c r="A67" s="1" t="e">
        <f t="shared" si="24"/>
        <v>#REF!</v>
      </c>
      <c r="B67" s="5" t="e">
        <f t="shared" si="34"/>
        <v>#REF!</v>
      </c>
      <c r="C67" s="43" t="s">
        <v>3833</v>
      </c>
      <c r="D67" s="40" t="s">
        <v>2040</v>
      </c>
      <c r="E67" s="1" t="s">
        <v>53</v>
      </c>
      <c r="F67" s="31">
        <v>144</v>
      </c>
      <c r="G67" s="1" t="s">
        <v>2039</v>
      </c>
      <c r="H67" s="1"/>
      <c r="I67" s="1"/>
      <c r="J67" s="1"/>
      <c r="K67" s="1"/>
      <c r="L67" s="1"/>
      <c r="M67" s="1" t="s">
        <v>73</v>
      </c>
      <c r="N67" s="1" t="s">
        <v>1</v>
      </c>
      <c r="O67" s="23">
        <v>3.175144</v>
      </c>
      <c r="P67" s="1" t="e">
        <f t="shared" si="25"/>
        <v>#REF!</v>
      </c>
      <c r="Q67" s="1"/>
      <c r="R67" s="1" t="str">
        <f>Table148[[#This Row],[Short Description]]</f>
        <v>ENT-PBW</v>
      </c>
      <c r="S67" s="1" t="s">
        <v>2041</v>
      </c>
      <c r="T67" s="1" t="s">
        <v>515</v>
      </c>
      <c r="U67" s="1" t="s">
        <v>3</v>
      </c>
      <c r="V67" s="1" t="e">
        <f t="shared" si="26"/>
        <v>#REF!</v>
      </c>
      <c r="W67" s="1" t="e">
        <f t="shared" si="27"/>
        <v>#REF!</v>
      </c>
      <c r="X67" s="1" t="s">
        <v>1879</v>
      </c>
      <c r="Y67" s="1"/>
      <c r="Z67" s="1"/>
      <c r="AA67" s="1"/>
      <c r="AB67" s="1"/>
      <c r="AC67" s="6">
        <f>Table148[[#This Row],[US MSRP]]</f>
        <v>144</v>
      </c>
      <c r="AD67" s="1"/>
      <c r="AE67" s="1"/>
      <c r="AF67" s="1"/>
      <c r="AG67" s="1"/>
      <c r="AH67" s="1" t="e">
        <f t="shared" si="28"/>
        <v>#REF!</v>
      </c>
      <c r="AI67" s="1" t="e">
        <f t="shared" si="29"/>
        <v>#REF!</v>
      </c>
      <c r="AJ67" s="1" t="e">
        <f t="shared" si="30"/>
        <v>#REF!</v>
      </c>
      <c r="AK67" s="1" t="e">
        <f t="shared" si="31"/>
        <v>#REF!</v>
      </c>
      <c r="AL67" s="1" t="s">
        <v>54</v>
      </c>
      <c r="AM67" s="1" t="s">
        <v>76</v>
      </c>
      <c r="AN67" s="11" t="e">
        <f t="shared" si="32"/>
        <v>#REF!</v>
      </c>
      <c r="AO67" s="1" t="str">
        <f>Table148[[#This Row],[Manufacturer''s Category]]</f>
        <v>Desono</v>
      </c>
      <c r="AP67" s="1"/>
      <c r="AQ67" s="1" t="e">
        <f t="shared" si="33"/>
        <v>#REF!</v>
      </c>
      <c r="AR67" s="1"/>
    </row>
    <row r="68" spans="1:44" ht="42" customHeight="1" x14ac:dyDescent="0.3">
      <c r="A68" s="1" t="e">
        <f t="shared" si="24"/>
        <v>#REF!</v>
      </c>
      <c r="B68" s="5" t="e">
        <f t="shared" si="34"/>
        <v>#REF!</v>
      </c>
      <c r="C68" s="43" t="s">
        <v>3834</v>
      </c>
      <c r="D68" s="40" t="s">
        <v>2043</v>
      </c>
      <c r="E68" s="1" t="s">
        <v>53</v>
      </c>
      <c r="F68" s="31">
        <v>386</v>
      </c>
      <c r="G68" s="1" t="s">
        <v>2042</v>
      </c>
      <c r="H68" s="1"/>
      <c r="I68" s="1"/>
      <c r="J68" s="1"/>
      <c r="K68" s="1"/>
      <c r="L68" s="1"/>
      <c r="M68" s="1" t="s">
        <v>73</v>
      </c>
      <c r="N68" s="1" t="s">
        <v>1</v>
      </c>
      <c r="O68" s="23">
        <v>2.721552</v>
      </c>
      <c r="P68" s="1" t="e">
        <f t="shared" si="25"/>
        <v>#REF!</v>
      </c>
      <c r="Q68" s="1"/>
      <c r="R68" s="1" t="str">
        <f>Table148[[#This Row],[Short Description]]</f>
        <v>ENT-PT</v>
      </c>
      <c r="S68" s="1" t="s">
        <v>2044</v>
      </c>
      <c r="T68" s="1" t="s">
        <v>515</v>
      </c>
      <c r="U68" s="1" t="s">
        <v>3</v>
      </c>
      <c r="V68" s="1" t="e">
        <f t="shared" si="26"/>
        <v>#REF!</v>
      </c>
      <c r="W68" s="1" t="e">
        <f t="shared" si="27"/>
        <v>#REF!</v>
      </c>
      <c r="X68" s="1" t="s">
        <v>1879</v>
      </c>
      <c r="Y68" s="1"/>
      <c r="Z68" s="1"/>
      <c r="AA68" s="1"/>
      <c r="AB68" s="1"/>
      <c r="AC68" s="6">
        <f>Table148[[#This Row],[US MSRP]]</f>
        <v>386</v>
      </c>
      <c r="AD68" s="1"/>
      <c r="AE68" s="1"/>
      <c r="AF68" s="1"/>
      <c r="AG68" s="1"/>
      <c r="AH68" s="1" t="e">
        <f t="shared" si="28"/>
        <v>#REF!</v>
      </c>
      <c r="AI68" s="1" t="e">
        <f t="shared" si="29"/>
        <v>#REF!</v>
      </c>
      <c r="AJ68" s="1" t="e">
        <f t="shared" si="30"/>
        <v>#REF!</v>
      </c>
      <c r="AK68" s="1" t="e">
        <f t="shared" si="31"/>
        <v>#REF!</v>
      </c>
      <c r="AL68" s="1" t="s">
        <v>54</v>
      </c>
      <c r="AM68" s="1" t="s">
        <v>76</v>
      </c>
      <c r="AN68" s="11" t="e">
        <f t="shared" si="32"/>
        <v>#REF!</v>
      </c>
      <c r="AO68" s="1" t="str">
        <f>Table148[[#This Row],[Manufacturer''s Category]]</f>
        <v>Desono</v>
      </c>
      <c r="AP68" s="1"/>
      <c r="AQ68" s="1" t="e">
        <f t="shared" si="33"/>
        <v>#REF!</v>
      </c>
      <c r="AR68" s="1"/>
    </row>
    <row r="69" spans="1:44" ht="42" customHeight="1" x14ac:dyDescent="0.3">
      <c r="A69" s="1" t="e">
        <f t="shared" si="24"/>
        <v>#REF!</v>
      </c>
      <c r="B69" s="5" t="e">
        <f t="shared" si="34"/>
        <v>#REF!</v>
      </c>
      <c r="C69" s="43" t="s">
        <v>3835</v>
      </c>
      <c r="D69" s="40" t="s">
        <v>2046</v>
      </c>
      <c r="E69" s="1" t="s">
        <v>53</v>
      </c>
      <c r="F69" s="31">
        <v>386</v>
      </c>
      <c r="G69" s="1" t="s">
        <v>2045</v>
      </c>
      <c r="H69" s="1"/>
      <c r="I69" s="1"/>
      <c r="J69" s="1"/>
      <c r="K69" s="1"/>
      <c r="L69" s="1"/>
      <c r="M69" s="1" t="s">
        <v>73</v>
      </c>
      <c r="N69" s="1" t="s">
        <v>1</v>
      </c>
      <c r="O69" s="23">
        <v>2.721552</v>
      </c>
      <c r="P69" s="1" t="e">
        <f t="shared" si="25"/>
        <v>#REF!</v>
      </c>
      <c r="Q69" s="1"/>
      <c r="R69" s="1" t="str">
        <f>Table148[[#This Row],[Short Description]]</f>
        <v>ENT-PTW</v>
      </c>
      <c r="S69" s="1" t="s">
        <v>2047</v>
      </c>
      <c r="T69" s="1" t="s">
        <v>515</v>
      </c>
      <c r="U69" s="1" t="s">
        <v>3</v>
      </c>
      <c r="V69" s="1" t="e">
        <f t="shared" si="26"/>
        <v>#REF!</v>
      </c>
      <c r="W69" s="1" t="e">
        <f t="shared" si="27"/>
        <v>#REF!</v>
      </c>
      <c r="X69" s="1" t="s">
        <v>1879</v>
      </c>
      <c r="Y69" s="1"/>
      <c r="Z69" s="1"/>
      <c r="AA69" s="1"/>
      <c r="AB69" s="1"/>
      <c r="AC69" s="6">
        <f>Table148[[#This Row],[US MSRP]]</f>
        <v>386</v>
      </c>
      <c r="AD69" s="1"/>
      <c r="AE69" s="1"/>
      <c r="AF69" s="1"/>
      <c r="AG69" s="1"/>
      <c r="AH69" s="1" t="e">
        <f t="shared" si="28"/>
        <v>#REF!</v>
      </c>
      <c r="AI69" s="1" t="e">
        <f t="shared" si="29"/>
        <v>#REF!</v>
      </c>
      <c r="AJ69" s="1" t="e">
        <f t="shared" si="30"/>
        <v>#REF!</v>
      </c>
      <c r="AK69" s="1" t="e">
        <f t="shared" si="31"/>
        <v>#REF!</v>
      </c>
      <c r="AL69" s="1" t="s">
        <v>54</v>
      </c>
      <c r="AM69" s="1" t="s">
        <v>76</v>
      </c>
      <c r="AN69" s="11" t="e">
        <f t="shared" si="32"/>
        <v>#REF!</v>
      </c>
      <c r="AO69" s="1" t="str">
        <f>Table148[[#This Row],[Manufacturer''s Category]]</f>
        <v>Desono</v>
      </c>
      <c r="AP69" s="1"/>
      <c r="AQ69" s="1" t="e">
        <f t="shared" si="33"/>
        <v>#REF!</v>
      </c>
      <c r="AR69" s="1"/>
    </row>
    <row r="70" spans="1:44" ht="42" customHeight="1" x14ac:dyDescent="0.3">
      <c r="A70" s="1" t="e">
        <f t="shared" si="24"/>
        <v>#REF!</v>
      </c>
      <c r="B70" s="5" t="e">
        <f t="shared" si="34"/>
        <v>#REF!</v>
      </c>
      <c r="C70" s="39" t="s">
        <v>3860</v>
      </c>
      <c r="D70" s="40" t="s">
        <v>2049</v>
      </c>
      <c r="E70" s="1" t="s">
        <v>53</v>
      </c>
      <c r="F70" s="31">
        <v>1024</v>
      </c>
      <c r="G70" s="1" t="s">
        <v>2048</v>
      </c>
      <c r="H70" s="1"/>
      <c r="I70" s="1"/>
      <c r="J70" s="1"/>
      <c r="K70" s="1"/>
      <c r="L70" s="1"/>
      <c r="M70" s="1" t="s">
        <v>54</v>
      </c>
      <c r="N70" s="1" t="s">
        <v>1</v>
      </c>
      <c r="O70" s="4"/>
      <c r="P70" s="1" t="e">
        <f t="shared" si="25"/>
        <v>#REF!</v>
      </c>
      <c r="Q70" s="1"/>
      <c r="R70" s="1" t="str">
        <f>Table148[[#This Row],[Short Description]]</f>
        <v>EX-S10-CM-B</v>
      </c>
      <c r="S70" s="1" t="s">
        <v>2050</v>
      </c>
      <c r="T70" s="1" t="s">
        <v>1923</v>
      </c>
      <c r="U70" s="1" t="s">
        <v>57</v>
      </c>
      <c r="V70" s="1" t="e">
        <f t="shared" si="26"/>
        <v>#REF!</v>
      </c>
      <c r="W70" s="1" t="e">
        <f t="shared" si="27"/>
        <v>#REF!</v>
      </c>
      <c r="X70" s="1" t="s">
        <v>1879</v>
      </c>
      <c r="Y70" s="1"/>
      <c r="Z70" s="1"/>
      <c r="AA70" s="1"/>
      <c r="AB70" s="1"/>
      <c r="AC70" s="6">
        <f>Table148[[#This Row],[US MSRP]]</f>
        <v>1024</v>
      </c>
      <c r="AD70" s="1"/>
      <c r="AE70" s="1"/>
      <c r="AF70" s="1"/>
      <c r="AG70" s="1"/>
      <c r="AH70" s="1" t="e">
        <f t="shared" si="28"/>
        <v>#REF!</v>
      </c>
      <c r="AI70" s="1" t="e">
        <f t="shared" si="29"/>
        <v>#REF!</v>
      </c>
      <c r="AJ70" s="1" t="e">
        <f t="shared" si="30"/>
        <v>#REF!</v>
      </c>
      <c r="AK70" s="1" t="e">
        <f t="shared" si="31"/>
        <v>#REF!</v>
      </c>
      <c r="AL70" s="1" t="s">
        <v>73</v>
      </c>
      <c r="AM70" s="1" t="s">
        <v>76</v>
      </c>
      <c r="AN70" s="11" t="e">
        <f t="shared" si="32"/>
        <v>#REF!</v>
      </c>
      <c r="AO70" s="1" t="str">
        <f>Table148[[#This Row],[Manufacturer''s Category]]</f>
        <v>Desono</v>
      </c>
      <c r="AP70" s="1"/>
      <c r="AQ70" s="1" t="e">
        <f t="shared" si="33"/>
        <v>#REF!</v>
      </c>
      <c r="AR70" s="1"/>
    </row>
    <row r="71" spans="1:44" ht="42" customHeight="1" x14ac:dyDescent="0.3">
      <c r="A71" s="1" t="e">
        <f t="shared" si="24"/>
        <v>#REF!</v>
      </c>
      <c r="B71" s="5" t="e">
        <f t="shared" si="34"/>
        <v>#REF!</v>
      </c>
      <c r="C71" s="39" t="s">
        <v>3861</v>
      </c>
      <c r="D71" s="40" t="s">
        <v>2052</v>
      </c>
      <c r="E71" s="1" t="s">
        <v>53</v>
      </c>
      <c r="F71" s="31">
        <v>1024</v>
      </c>
      <c r="G71" s="1" t="s">
        <v>2051</v>
      </c>
      <c r="H71" s="1"/>
      <c r="I71" s="1"/>
      <c r="J71" s="1"/>
      <c r="K71" s="1"/>
      <c r="L71" s="1"/>
      <c r="M71" s="1" t="s">
        <v>54</v>
      </c>
      <c r="N71" s="1" t="s">
        <v>1</v>
      </c>
      <c r="O71" s="4"/>
      <c r="P71" s="1" t="e">
        <f t="shared" si="25"/>
        <v>#REF!</v>
      </c>
      <c r="Q71" s="1"/>
      <c r="R71" s="1" t="str">
        <f>Table148[[#This Row],[Short Description]]</f>
        <v>EX-S10-CM-W</v>
      </c>
      <c r="S71" s="1" t="s">
        <v>2053</v>
      </c>
      <c r="T71" s="1" t="s">
        <v>1923</v>
      </c>
      <c r="U71" s="1" t="s">
        <v>57</v>
      </c>
      <c r="V71" s="1" t="e">
        <f t="shared" si="26"/>
        <v>#REF!</v>
      </c>
      <c r="W71" s="1" t="e">
        <f t="shared" si="27"/>
        <v>#REF!</v>
      </c>
      <c r="X71" s="1" t="s">
        <v>1879</v>
      </c>
      <c r="Y71" s="1"/>
      <c r="Z71" s="1"/>
      <c r="AA71" s="1"/>
      <c r="AB71" s="1"/>
      <c r="AC71" s="6">
        <f>Table148[[#This Row],[US MSRP]]</f>
        <v>1024</v>
      </c>
      <c r="AD71" s="1"/>
      <c r="AE71" s="1"/>
      <c r="AF71" s="1"/>
      <c r="AG71" s="1"/>
      <c r="AH71" s="1" t="e">
        <f t="shared" si="28"/>
        <v>#REF!</v>
      </c>
      <c r="AI71" s="1" t="e">
        <f t="shared" si="29"/>
        <v>#REF!</v>
      </c>
      <c r="AJ71" s="1" t="e">
        <f t="shared" si="30"/>
        <v>#REF!</v>
      </c>
      <c r="AK71" s="1" t="e">
        <f t="shared" si="31"/>
        <v>#REF!</v>
      </c>
      <c r="AL71" s="1" t="s">
        <v>73</v>
      </c>
      <c r="AM71" s="1" t="s">
        <v>76</v>
      </c>
      <c r="AN71" s="11" t="e">
        <f t="shared" si="32"/>
        <v>#REF!</v>
      </c>
      <c r="AO71" s="1" t="str">
        <f>Table148[[#This Row],[Manufacturer''s Category]]</f>
        <v>Desono</v>
      </c>
      <c r="AP71" s="1"/>
      <c r="AQ71" s="1" t="e">
        <f t="shared" si="33"/>
        <v>#REF!</v>
      </c>
      <c r="AR71" s="1"/>
    </row>
    <row r="72" spans="1:44" ht="42" customHeight="1" x14ac:dyDescent="0.3">
      <c r="A72" s="1" t="e">
        <f t="shared" si="24"/>
        <v>#REF!</v>
      </c>
      <c r="B72" s="5" t="e">
        <f t="shared" si="34"/>
        <v>#REF!</v>
      </c>
      <c r="C72" s="39" t="s">
        <v>3862</v>
      </c>
      <c r="D72" s="26" t="s">
        <v>2055</v>
      </c>
      <c r="E72" s="7" t="s">
        <v>53</v>
      </c>
      <c r="F72" s="27">
        <v>970</v>
      </c>
      <c r="G72" s="1" t="s">
        <v>2054</v>
      </c>
      <c r="H72" s="1"/>
      <c r="I72" s="1"/>
      <c r="J72" s="1"/>
      <c r="K72" s="1"/>
      <c r="L72" s="1"/>
      <c r="M72" s="1" t="s">
        <v>54</v>
      </c>
      <c r="N72" s="1" t="s">
        <v>1</v>
      </c>
      <c r="O72" s="4"/>
      <c r="P72" s="1" t="e">
        <f t="shared" si="25"/>
        <v>#REF!</v>
      </c>
      <c r="Q72" s="1"/>
      <c r="R72" s="1" t="str">
        <f>Table148[[#This Row],[Short Description]]</f>
        <v>EX-S10SUB-CM-B</v>
      </c>
      <c r="S72" s="1" t="s">
        <v>2056</v>
      </c>
      <c r="T72" s="1" t="s">
        <v>983</v>
      </c>
      <c r="U72" s="1" t="s">
        <v>57</v>
      </c>
      <c r="V72" s="1" t="e">
        <f t="shared" si="26"/>
        <v>#REF!</v>
      </c>
      <c r="W72" s="1" t="e">
        <f t="shared" si="27"/>
        <v>#REF!</v>
      </c>
      <c r="X72" s="1" t="s">
        <v>1879</v>
      </c>
      <c r="Y72" s="1"/>
      <c r="Z72" s="1"/>
      <c r="AA72" s="1"/>
      <c r="AB72" s="1"/>
      <c r="AC72" s="6">
        <f>Table148[[#This Row],[US MSRP]]</f>
        <v>970</v>
      </c>
      <c r="AD72" s="1"/>
      <c r="AE72" s="1"/>
      <c r="AF72" s="1"/>
      <c r="AG72" s="1"/>
      <c r="AH72" s="1" t="e">
        <f t="shared" si="28"/>
        <v>#REF!</v>
      </c>
      <c r="AI72" s="1" t="e">
        <f t="shared" si="29"/>
        <v>#REF!</v>
      </c>
      <c r="AJ72" s="1" t="e">
        <f t="shared" si="30"/>
        <v>#REF!</v>
      </c>
      <c r="AK72" s="1" t="e">
        <f t="shared" si="31"/>
        <v>#REF!</v>
      </c>
      <c r="AL72" s="1" t="s">
        <v>73</v>
      </c>
      <c r="AM72" s="1" t="s">
        <v>76</v>
      </c>
      <c r="AN72" s="11" t="e">
        <f t="shared" si="32"/>
        <v>#REF!</v>
      </c>
      <c r="AO72" s="1" t="str">
        <f>Table148[[#This Row],[Manufacturer''s Category]]</f>
        <v>Desono</v>
      </c>
      <c r="AP72" s="1"/>
      <c r="AQ72" s="1" t="e">
        <f t="shared" si="33"/>
        <v>#REF!</v>
      </c>
      <c r="AR72" s="1"/>
    </row>
    <row r="73" spans="1:44" ht="42" customHeight="1" x14ac:dyDescent="0.3">
      <c r="A73" s="1" t="e">
        <f t="shared" si="24"/>
        <v>#REF!</v>
      </c>
      <c r="B73" s="5" t="e">
        <f t="shared" si="34"/>
        <v>#REF!</v>
      </c>
      <c r="C73" s="39" t="s">
        <v>3863</v>
      </c>
      <c r="D73" s="26" t="s">
        <v>2058</v>
      </c>
      <c r="E73" s="7" t="s">
        <v>53</v>
      </c>
      <c r="F73" s="27">
        <v>970</v>
      </c>
      <c r="G73" s="1" t="s">
        <v>2057</v>
      </c>
      <c r="H73" s="1"/>
      <c r="I73" s="1"/>
      <c r="J73" s="1"/>
      <c r="K73" s="1"/>
      <c r="L73" s="1"/>
      <c r="M73" s="1" t="s">
        <v>54</v>
      </c>
      <c r="N73" s="1" t="s">
        <v>1</v>
      </c>
      <c r="O73" s="4"/>
      <c r="P73" s="1" t="e">
        <f t="shared" si="25"/>
        <v>#REF!</v>
      </c>
      <c r="Q73" s="1"/>
      <c r="R73" s="1" t="str">
        <f>Table148[[#This Row],[Short Description]]</f>
        <v>EX-S10SUB-CM-W</v>
      </c>
      <c r="S73" s="1" t="s">
        <v>2059</v>
      </c>
      <c r="T73" s="1" t="s">
        <v>983</v>
      </c>
      <c r="U73" s="1" t="s">
        <v>57</v>
      </c>
      <c r="V73" s="1" t="e">
        <f t="shared" si="26"/>
        <v>#REF!</v>
      </c>
      <c r="W73" s="1" t="e">
        <f t="shared" si="27"/>
        <v>#REF!</v>
      </c>
      <c r="X73" s="1" t="s">
        <v>1879</v>
      </c>
      <c r="Y73" s="1"/>
      <c r="Z73" s="1"/>
      <c r="AA73" s="1"/>
      <c r="AB73" s="1"/>
      <c r="AC73" s="6">
        <f>Table148[[#This Row],[US MSRP]]</f>
        <v>970</v>
      </c>
      <c r="AD73" s="1"/>
      <c r="AE73" s="1"/>
      <c r="AF73" s="1"/>
      <c r="AG73" s="1"/>
      <c r="AH73" s="1" t="e">
        <f t="shared" si="28"/>
        <v>#REF!</v>
      </c>
      <c r="AI73" s="1" t="e">
        <f t="shared" si="29"/>
        <v>#REF!</v>
      </c>
      <c r="AJ73" s="1" t="e">
        <f t="shared" si="30"/>
        <v>#REF!</v>
      </c>
      <c r="AK73" s="1" t="e">
        <f t="shared" si="31"/>
        <v>#REF!</v>
      </c>
      <c r="AL73" s="1" t="s">
        <v>73</v>
      </c>
      <c r="AM73" s="1" t="s">
        <v>76</v>
      </c>
      <c r="AN73" s="11" t="e">
        <f t="shared" si="32"/>
        <v>#REF!</v>
      </c>
      <c r="AO73" s="1" t="str">
        <f>Table148[[#This Row],[Manufacturer''s Category]]</f>
        <v>Desono</v>
      </c>
      <c r="AP73" s="1"/>
      <c r="AQ73" s="1" t="e">
        <f t="shared" si="33"/>
        <v>#REF!</v>
      </c>
      <c r="AR73" s="1"/>
    </row>
    <row r="74" spans="1:44" ht="42" customHeight="1" x14ac:dyDescent="0.3">
      <c r="A74" s="1" t="e">
        <f t="shared" si="24"/>
        <v>#REF!</v>
      </c>
      <c r="B74" s="5" t="e">
        <f t="shared" si="34"/>
        <v>#REF!</v>
      </c>
      <c r="C74" s="39" t="s">
        <v>3864</v>
      </c>
      <c r="D74" s="26" t="s">
        <v>2061</v>
      </c>
      <c r="E74" s="7" t="s">
        <v>53</v>
      </c>
      <c r="F74" s="27">
        <v>970</v>
      </c>
      <c r="G74" s="1" t="s">
        <v>2060</v>
      </c>
      <c r="H74" s="1"/>
      <c r="I74" s="1"/>
      <c r="J74" s="1"/>
      <c r="K74" s="1"/>
      <c r="L74" s="1"/>
      <c r="M74" s="1" t="s">
        <v>54</v>
      </c>
      <c r="N74" s="1" t="s">
        <v>1</v>
      </c>
      <c r="O74" s="4"/>
      <c r="P74" s="1" t="e">
        <f t="shared" si="25"/>
        <v>#REF!</v>
      </c>
      <c r="Q74" s="1"/>
      <c r="R74" s="1" t="str">
        <f>Table148[[#This Row],[Short Description]]</f>
        <v>EX-S10SUB-UB-B</v>
      </c>
      <c r="S74" s="1" t="s">
        <v>2062</v>
      </c>
      <c r="T74" s="1" t="s">
        <v>983</v>
      </c>
      <c r="U74" s="1" t="s">
        <v>57</v>
      </c>
      <c r="V74" s="1" t="e">
        <f t="shared" si="26"/>
        <v>#REF!</v>
      </c>
      <c r="W74" s="1" t="e">
        <f t="shared" si="27"/>
        <v>#REF!</v>
      </c>
      <c r="X74" s="1" t="s">
        <v>1879</v>
      </c>
      <c r="Y74" s="1"/>
      <c r="Z74" s="1"/>
      <c r="AA74" s="1"/>
      <c r="AB74" s="1"/>
      <c r="AC74" s="6">
        <f>Table148[[#This Row],[US MSRP]]</f>
        <v>970</v>
      </c>
      <c r="AD74" s="1"/>
      <c r="AE74" s="1"/>
      <c r="AF74" s="1"/>
      <c r="AG74" s="1"/>
      <c r="AH74" s="1" t="e">
        <f t="shared" si="28"/>
        <v>#REF!</v>
      </c>
      <c r="AI74" s="1" t="e">
        <f t="shared" si="29"/>
        <v>#REF!</v>
      </c>
      <c r="AJ74" s="1" t="e">
        <f t="shared" si="30"/>
        <v>#REF!</v>
      </c>
      <c r="AK74" s="1" t="e">
        <f t="shared" si="31"/>
        <v>#REF!</v>
      </c>
      <c r="AL74" s="1" t="s">
        <v>73</v>
      </c>
      <c r="AM74" s="1" t="s">
        <v>76</v>
      </c>
      <c r="AN74" s="11" t="e">
        <f t="shared" si="32"/>
        <v>#REF!</v>
      </c>
      <c r="AO74" s="1" t="str">
        <f>Table148[[#This Row],[Manufacturer''s Category]]</f>
        <v>Desono</v>
      </c>
      <c r="AP74" s="1"/>
      <c r="AQ74" s="1" t="e">
        <f t="shared" si="33"/>
        <v>#REF!</v>
      </c>
      <c r="AR74" s="1"/>
    </row>
    <row r="75" spans="1:44" ht="42" customHeight="1" x14ac:dyDescent="0.3">
      <c r="A75" s="1" t="e">
        <f t="shared" si="24"/>
        <v>#REF!</v>
      </c>
      <c r="B75" s="5" t="e">
        <f t="shared" si="34"/>
        <v>#REF!</v>
      </c>
      <c r="C75" s="39" t="s">
        <v>3865</v>
      </c>
      <c r="D75" s="26" t="s">
        <v>2064</v>
      </c>
      <c r="E75" s="7" t="s">
        <v>53</v>
      </c>
      <c r="F75" s="27">
        <v>970</v>
      </c>
      <c r="G75" s="1" t="s">
        <v>2063</v>
      </c>
      <c r="H75" s="1"/>
      <c r="I75" s="1"/>
      <c r="J75" s="1"/>
      <c r="K75" s="1"/>
      <c r="L75" s="1"/>
      <c r="M75" s="1" t="s">
        <v>54</v>
      </c>
      <c r="N75" s="1" t="s">
        <v>1</v>
      </c>
      <c r="O75" s="4"/>
      <c r="P75" s="1" t="e">
        <f t="shared" si="25"/>
        <v>#REF!</v>
      </c>
      <c r="Q75" s="1"/>
      <c r="R75" s="1" t="str">
        <f>Table148[[#This Row],[Short Description]]</f>
        <v>EX-S10SUB-UB-W</v>
      </c>
      <c r="S75" s="1" t="s">
        <v>2065</v>
      </c>
      <c r="T75" s="1" t="s">
        <v>983</v>
      </c>
      <c r="U75" s="1" t="s">
        <v>57</v>
      </c>
      <c r="V75" s="1" t="e">
        <f t="shared" si="26"/>
        <v>#REF!</v>
      </c>
      <c r="W75" s="1" t="e">
        <f t="shared" si="27"/>
        <v>#REF!</v>
      </c>
      <c r="X75" s="1" t="s">
        <v>1879</v>
      </c>
      <c r="Y75" s="1"/>
      <c r="Z75" s="1"/>
      <c r="AA75" s="1"/>
      <c r="AB75" s="1"/>
      <c r="AC75" s="6">
        <f>Table148[[#This Row],[US MSRP]]</f>
        <v>970</v>
      </c>
      <c r="AD75" s="1"/>
      <c r="AE75" s="1"/>
      <c r="AF75" s="1"/>
      <c r="AG75" s="1"/>
      <c r="AH75" s="1" t="e">
        <f t="shared" si="28"/>
        <v>#REF!</v>
      </c>
      <c r="AI75" s="1" t="e">
        <f t="shared" si="29"/>
        <v>#REF!</v>
      </c>
      <c r="AJ75" s="1" t="e">
        <f t="shared" si="30"/>
        <v>#REF!</v>
      </c>
      <c r="AK75" s="1" t="e">
        <f t="shared" si="31"/>
        <v>#REF!</v>
      </c>
      <c r="AL75" s="1" t="s">
        <v>73</v>
      </c>
      <c r="AM75" s="1" t="s">
        <v>76</v>
      </c>
      <c r="AN75" s="11" t="e">
        <f t="shared" si="32"/>
        <v>#REF!</v>
      </c>
      <c r="AO75" s="1" t="str">
        <f>Table148[[#This Row],[Manufacturer''s Category]]</f>
        <v>Desono</v>
      </c>
      <c r="AP75" s="1"/>
      <c r="AQ75" s="1" t="e">
        <f t="shared" si="33"/>
        <v>#REF!</v>
      </c>
      <c r="AR75" s="1"/>
    </row>
    <row r="76" spans="1:44" ht="42" customHeight="1" x14ac:dyDescent="0.3">
      <c r="A76" s="1" t="e">
        <f t="shared" si="24"/>
        <v>#REF!</v>
      </c>
      <c r="B76" s="5" t="e">
        <f t="shared" si="34"/>
        <v>#REF!</v>
      </c>
      <c r="C76" s="39" t="s">
        <v>3866</v>
      </c>
      <c r="D76" s="44" t="s">
        <v>2067</v>
      </c>
      <c r="E76" s="12" t="s">
        <v>53</v>
      </c>
      <c r="F76" s="38">
        <v>1024</v>
      </c>
      <c r="G76" s="1" t="s">
        <v>2066</v>
      </c>
      <c r="H76" s="1"/>
      <c r="I76" s="1"/>
      <c r="J76" s="1"/>
      <c r="K76" s="1"/>
      <c r="L76" s="1"/>
      <c r="M76" s="1" t="s">
        <v>54</v>
      </c>
      <c r="N76" s="1" t="s">
        <v>1</v>
      </c>
      <c r="O76" s="4"/>
      <c r="P76" s="1" t="e">
        <f t="shared" si="25"/>
        <v>#REF!</v>
      </c>
      <c r="Q76" s="1"/>
      <c r="R76" s="1" t="str">
        <f>Table148[[#This Row],[Short Description]]</f>
        <v>EX-S10-UB-B</v>
      </c>
      <c r="S76" s="1" t="s">
        <v>2068</v>
      </c>
      <c r="T76" s="1" t="s">
        <v>1923</v>
      </c>
      <c r="U76" s="1" t="s">
        <v>57</v>
      </c>
      <c r="V76" s="1" t="e">
        <f t="shared" si="26"/>
        <v>#REF!</v>
      </c>
      <c r="W76" s="1" t="e">
        <f t="shared" si="27"/>
        <v>#REF!</v>
      </c>
      <c r="X76" s="1" t="s">
        <v>1879</v>
      </c>
      <c r="Y76" s="1"/>
      <c r="Z76" s="1"/>
      <c r="AA76" s="1"/>
      <c r="AB76" s="1"/>
      <c r="AC76" s="6">
        <f>Table148[[#This Row],[US MSRP]]</f>
        <v>1024</v>
      </c>
      <c r="AD76" s="1"/>
      <c r="AE76" s="1"/>
      <c r="AF76" s="1"/>
      <c r="AG76" s="1"/>
      <c r="AH76" s="1" t="e">
        <f t="shared" si="28"/>
        <v>#REF!</v>
      </c>
      <c r="AI76" s="1" t="e">
        <f t="shared" si="29"/>
        <v>#REF!</v>
      </c>
      <c r="AJ76" s="1" t="e">
        <f t="shared" si="30"/>
        <v>#REF!</v>
      </c>
      <c r="AK76" s="1" t="e">
        <f t="shared" si="31"/>
        <v>#REF!</v>
      </c>
      <c r="AL76" s="1" t="s">
        <v>73</v>
      </c>
      <c r="AM76" s="1" t="s">
        <v>76</v>
      </c>
      <c r="AN76" s="11" t="e">
        <f t="shared" si="32"/>
        <v>#REF!</v>
      </c>
      <c r="AO76" s="1" t="str">
        <f>Table148[[#This Row],[Manufacturer''s Category]]</f>
        <v>Desono</v>
      </c>
      <c r="AP76" s="1"/>
      <c r="AQ76" s="1" t="e">
        <f t="shared" si="33"/>
        <v>#REF!</v>
      </c>
      <c r="AR76" s="1"/>
    </row>
    <row r="77" spans="1:44" ht="42" customHeight="1" x14ac:dyDescent="0.3">
      <c r="A77" s="1" t="e">
        <f t="shared" si="24"/>
        <v>#REF!</v>
      </c>
      <c r="B77" s="5" t="e">
        <f t="shared" si="34"/>
        <v>#REF!</v>
      </c>
      <c r="C77" s="39" t="s">
        <v>3867</v>
      </c>
      <c r="D77" s="26" t="s">
        <v>2070</v>
      </c>
      <c r="E77" s="7" t="s">
        <v>53</v>
      </c>
      <c r="F77" s="27">
        <v>1024</v>
      </c>
      <c r="G77" s="1" t="s">
        <v>2069</v>
      </c>
      <c r="H77" s="1"/>
      <c r="I77" s="1"/>
      <c r="J77" s="1"/>
      <c r="K77" s="1"/>
      <c r="L77" s="1"/>
      <c r="M77" s="1" t="s">
        <v>54</v>
      </c>
      <c r="N77" s="1" t="s">
        <v>1</v>
      </c>
      <c r="O77" s="4"/>
      <c r="P77" s="1" t="e">
        <f t="shared" si="25"/>
        <v>#REF!</v>
      </c>
      <c r="Q77" s="1"/>
      <c r="R77" s="1" t="str">
        <f>Table148[[#This Row],[Short Description]]</f>
        <v>EX-S10-UB-W</v>
      </c>
      <c r="S77" s="1" t="s">
        <v>2071</v>
      </c>
      <c r="T77" s="1" t="s">
        <v>1923</v>
      </c>
      <c r="U77" s="1" t="s">
        <v>57</v>
      </c>
      <c r="V77" s="1" t="e">
        <f t="shared" si="26"/>
        <v>#REF!</v>
      </c>
      <c r="W77" s="1" t="e">
        <f t="shared" si="27"/>
        <v>#REF!</v>
      </c>
      <c r="X77" s="1" t="s">
        <v>1879</v>
      </c>
      <c r="Y77" s="1"/>
      <c r="Z77" s="1"/>
      <c r="AA77" s="1"/>
      <c r="AB77" s="1"/>
      <c r="AC77" s="6">
        <f>Table148[[#This Row],[US MSRP]]</f>
        <v>1024</v>
      </c>
      <c r="AD77" s="1"/>
      <c r="AE77" s="1"/>
      <c r="AF77" s="1"/>
      <c r="AG77" s="1"/>
      <c r="AH77" s="1" t="e">
        <f t="shared" si="28"/>
        <v>#REF!</v>
      </c>
      <c r="AI77" s="1" t="e">
        <f t="shared" si="29"/>
        <v>#REF!</v>
      </c>
      <c r="AJ77" s="1" t="e">
        <f t="shared" si="30"/>
        <v>#REF!</v>
      </c>
      <c r="AK77" s="1" t="e">
        <f t="shared" si="31"/>
        <v>#REF!</v>
      </c>
      <c r="AL77" s="1" t="s">
        <v>73</v>
      </c>
      <c r="AM77" s="1" t="s">
        <v>76</v>
      </c>
      <c r="AN77" s="11" t="e">
        <f t="shared" si="32"/>
        <v>#REF!</v>
      </c>
      <c r="AO77" s="1" t="str">
        <f>Table148[[#This Row],[Manufacturer''s Category]]</f>
        <v>Desono</v>
      </c>
      <c r="AP77" s="1"/>
      <c r="AQ77" s="1" t="e">
        <f t="shared" si="33"/>
        <v>#REF!</v>
      </c>
      <c r="AR77" s="1"/>
    </row>
    <row r="78" spans="1:44" ht="42" customHeight="1" x14ac:dyDescent="0.3">
      <c r="A78" s="1" t="e">
        <f t="shared" si="24"/>
        <v>#REF!</v>
      </c>
      <c r="B78" s="5" t="e">
        <f t="shared" si="34"/>
        <v>#REF!</v>
      </c>
      <c r="C78" s="39" t="s">
        <v>3868</v>
      </c>
      <c r="D78" s="44" t="s">
        <v>2073</v>
      </c>
      <c r="E78" s="12" t="s">
        <v>53</v>
      </c>
      <c r="F78" s="38">
        <v>540</v>
      </c>
      <c r="G78" s="12" t="s">
        <v>2072</v>
      </c>
      <c r="H78" s="12"/>
      <c r="I78" s="12"/>
      <c r="J78" s="12"/>
      <c r="K78" s="12"/>
      <c r="L78" s="12"/>
      <c r="M78" s="1" t="s">
        <v>54</v>
      </c>
      <c r="N78" s="1" t="s">
        <v>1</v>
      </c>
      <c r="O78" s="35"/>
      <c r="P78" s="1" t="e">
        <f t="shared" si="25"/>
        <v>#REF!</v>
      </c>
      <c r="Q78" s="12"/>
      <c r="R78" s="1" t="str">
        <f>Table148[[#This Row],[Short Description]]</f>
        <v>EX-S6-CM-B</v>
      </c>
      <c r="S78" s="12" t="s">
        <v>2074</v>
      </c>
      <c r="T78" s="1" t="s">
        <v>1923</v>
      </c>
      <c r="U78" s="12" t="s">
        <v>57</v>
      </c>
      <c r="V78" s="1" t="e">
        <f t="shared" si="26"/>
        <v>#REF!</v>
      </c>
      <c r="W78" s="1" t="e">
        <f t="shared" si="27"/>
        <v>#REF!</v>
      </c>
      <c r="X78" s="1" t="s">
        <v>1879</v>
      </c>
      <c r="Y78" s="12"/>
      <c r="Z78" s="12"/>
      <c r="AA78" s="12"/>
      <c r="AB78" s="1"/>
      <c r="AC78" s="6">
        <f>Table148[[#This Row],[US MSRP]]</f>
        <v>540</v>
      </c>
      <c r="AD78" s="12"/>
      <c r="AE78" s="12"/>
      <c r="AF78" s="12"/>
      <c r="AG78" s="12"/>
      <c r="AH78" s="1" t="e">
        <f t="shared" si="28"/>
        <v>#REF!</v>
      </c>
      <c r="AI78" s="1" t="e">
        <f t="shared" si="29"/>
        <v>#REF!</v>
      </c>
      <c r="AJ78" s="1" t="e">
        <f t="shared" si="30"/>
        <v>#REF!</v>
      </c>
      <c r="AK78" s="1" t="e">
        <f t="shared" si="31"/>
        <v>#REF!</v>
      </c>
      <c r="AL78" s="1" t="s">
        <v>73</v>
      </c>
      <c r="AM78" s="1" t="s">
        <v>76</v>
      </c>
      <c r="AN78" s="11" t="e">
        <f t="shared" si="32"/>
        <v>#REF!</v>
      </c>
      <c r="AO78" s="1" t="str">
        <f>Table148[[#This Row],[Manufacturer''s Category]]</f>
        <v>Desono</v>
      </c>
      <c r="AP78" s="12"/>
      <c r="AQ78" s="1" t="e">
        <f t="shared" si="33"/>
        <v>#REF!</v>
      </c>
      <c r="AR78" s="14"/>
    </row>
    <row r="79" spans="1:44" ht="42" customHeight="1" x14ac:dyDescent="0.3">
      <c r="A79" s="1" t="e">
        <f t="shared" si="24"/>
        <v>#REF!</v>
      </c>
      <c r="B79" s="5" t="e">
        <f t="shared" si="34"/>
        <v>#REF!</v>
      </c>
      <c r="C79" s="39" t="s">
        <v>3869</v>
      </c>
      <c r="D79" s="26" t="s">
        <v>2076</v>
      </c>
      <c r="E79" s="7" t="s">
        <v>53</v>
      </c>
      <c r="F79" s="27">
        <v>540</v>
      </c>
      <c r="G79" s="1" t="s">
        <v>2075</v>
      </c>
      <c r="H79" s="1"/>
      <c r="I79" s="1"/>
      <c r="J79" s="1"/>
      <c r="K79" s="1"/>
      <c r="L79" s="1"/>
      <c r="M79" s="1" t="s">
        <v>54</v>
      </c>
      <c r="N79" s="1" t="s">
        <v>1</v>
      </c>
      <c r="O79" s="4"/>
      <c r="P79" s="1" t="e">
        <f t="shared" si="25"/>
        <v>#REF!</v>
      </c>
      <c r="Q79" s="1"/>
      <c r="R79" s="1" t="str">
        <f>Table148[[#This Row],[Short Description]]</f>
        <v>EX-S6-CM-W</v>
      </c>
      <c r="S79" s="1" t="s">
        <v>2077</v>
      </c>
      <c r="T79" s="1" t="s">
        <v>1923</v>
      </c>
      <c r="U79" s="1" t="s">
        <v>57</v>
      </c>
      <c r="V79" s="1" t="e">
        <f t="shared" si="26"/>
        <v>#REF!</v>
      </c>
      <c r="W79" s="1" t="e">
        <f t="shared" si="27"/>
        <v>#REF!</v>
      </c>
      <c r="X79" s="1" t="s">
        <v>1879</v>
      </c>
      <c r="Y79" s="1"/>
      <c r="Z79" s="1"/>
      <c r="AA79" s="1"/>
      <c r="AB79" s="1"/>
      <c r="AC79" s="6">
        <f>Table148[[#This Row],[US MSRP]]</f>
        <v>540</v>
      </c>
      <c r="AD79" s="1"/>
      <c r="AE79" s="1"/>
      <c r="AF79" s="1"/>
      <c r="AG79" s="1"/>
      <c r="AH79" s="1" t="e">
        <f t="shared" si="28"/>
        <v>#REF!</v>
      </c>
      <c r="AI79" s="1" t="e">
        <f t="shared" si="29"/>
        <v>#REF!</v>
      </c>
      <c r="AJ79" s="1" t="e">
        <f t="shared" si="30"/>
        <v>#REF!</v>
      </c>
      <c r="AK79" s="1" t="e">
        <f t="shared" si="31"/>
        <v>#REF!</v>
      </c>
      <c r="AL79" s="1" t="s">
        <v>73</v>
      </c>
      <c r="AM79" s="1" t="s">
        <v>76</v>
      </c>
      <c r="AN79" s="11" t="e">
        <f t="shared" si="32"/>
        <v>#REF!</v>
      </c>
      <c r="AO79" s="1" t="str">
        <f>Table148[[#This Row],[Manufacturer''s Category]]</f>
        <v>Desono</v>
      </c>
      <c r="AP79" s="1"/>
      <c r="AQ79" s="1" t="e">
        <f t="shared" si="33"/>
        <v>#REF!</v>
      </c>
      <c r="AR79" s="1"/>
    </row>
    <row r="80" spans="1:44" ht="42" customHeight="1" x14ac:dyDescent="0.3">
      <c r="A80" s="1" t="e">
        <f t="shared" si="24"/>
        <v>#REF!</v>
      </c>
      <c r="B80" s="5" t="e">
        <f t="shared" si="34"/>
        <v>#REF!</v>
      </c>
      <c r="C80" s="39" t="s">
        <v>3870</v>
      </c>
      <c r="D80" s="44" t="s">
        <v>2079</v>
      </c>
      <c r="E80" s="12" t="s">
        <v>53</v>
      </c>
      <c r="F80" s="38">
        <v>540</v>
      </c>
      <c r="G80" s="1" t="s">
        <v>2078</v>
      </c>
      <c r="H80" s="1"/>
      <c r="I80" s="1"/>
      <c r="J80" s="1"/>
      <c r="K80" s="1"/>
      <c r="L80" s="1"/>
      <c r="M80" s="1" t="s">
        <v>54</v>
      </c>
      <c r="N80" s="1" t="s">
        <v>1</v>
      </c>
      <c r="O80" s="4"/>
      <c r="P80" s="1" t="e">
        <f t="shared" si="25"/>
        <v>#REF!</v>
      </c>
      <c r="Q80" s="1"/>
      <c r="R80" s="1" t="str">
        <f>Table148[[#This Row],[Short Description]]</f>
        <v>EX-S6-UB-B</v>
      </c>
      <c r="S80" s="1" t="s">
        <v>2080</v>
      </c>
      <c r="T80" s="1" t="s">
        <v>1923</v>
      </c>
      <c r="U80" s="1" t="s">
        <v>57</v>
      </c>
      <c r="V80" s="1" t="e">
        <f t="shared" si="26"/>
        <v>#REF!</v>
      </c>
      <c r="W80" s="1" t="e">
        <f t="shared" si="27"/>
        <v>#REF!</v>
      </c>
      <c r="X80" s="1" t="s">
        <v>1879</v>
      </c>
      <c r="Y80" s="1"/>
      <c r="Z80" s="1"/>
      <c r="AA80" s="1"/>
      <c r="AB80" s="1"/>
      <c r="AC80" s="6">
        <f>Table148[[#This Row],[US MSRP]]</f>
        <v>540</v>
      </c>
      <c r="AD80" s="1"/>
      <c r="AE80" s="1"/>
      <c r="AF80" s="1"/>
      <c r="AG80" s="1"/>
      <c r="AH80" s="1" t="e">
        <f t="shared" si="28"/>
        <v>#REF!</v>
      </c>
      <c r="AI80" s="1" t="e">
        <f t="shared" si="29"/>
        <v>#REF!</v>
      </c>
      <c r="AJ80" s="1" t="e">
        <f t="shared" si="30"/>
        <v>#REF!</v>
      </c>
      <c r="AK80" s="1" t="e">
        <f t="shared" si="31"/>
        <v>#REF!</v>
      </c>
      <c r="AL80" s="1" t="s">
        <v>73</v>
      </c>
      <c r="AM80" s="1" t="s">
        <v>76</v>
      </c>
      <c r="AN80" s="11" t="e">
        <f t="shared" si="32"/>
        <v>#REF!</v>
      </c>
      <c r="AO80" s="1" t="str">
        <f>Table148[[#This Row],[Manufacturer''s Category]]</f>
        <v>Desono</v>
      </c>
      <c r="AP80" s="1"/>
      <c r="AQ80" s="1" t="e">
        <f t="shared" si="33"/>
        <v>#REF!</v>
      </c>
      <c r="AR80" s="1"/>
    </row>
    <row r="81" spans="1:44" ht="42" customHeight="1" x14ac:dyDescent="0.3">
      <c r="A81" s="1" t="e">
        <f t="shared" si="24"/>
        <v>#REF!</v>
      </c>
      <c r="B81" s="5" t="e">
        <f t="shared" si="34"/>
        <v>#REF!</v>
      </c>
      <c r="C81" s="39" t="s">
        <v>3871</v>
      </c>
      <c r="D81" s="26" t="s">
        <v>2082</v>
      </c>
      <c r="E81" s="7" t="s">
        <v>53</v>
      </c>
      <c r="F81" s="27">
        <v>540</v>
      </c>
      <c r="G81" s="1" t="s">
        <v>2081</v>
      </c>
      <c r="H81" s="1"/>
      <c r="I81" s="1"/>
      <c r="J81" s="1"/>
      <c r="K81" s="1"/>
      <c r="L81" s="1"/>
      <c r="M81" s="1" t="s">
        <v>54</v>
      </c>
      <c r="N81" s="1" t="s">
        <v>1</v>
      </c>
      <c r="O81" s="4"/>
      <c r="P81" s="1" t="e">
        <f t="shared" si="25"/>
        <v>#REF!</v>
      </c>
      <c r="Q81" s="1"/>
      <c r="R81" s="1" t="str">
        <f>Table148[[#This Row],[Short Description]]</f>
        <v>EX-S6-UB-W</v>
      </c>
      <c r="S81" s="1" t="s">
        <v>2083</v>
      </c>
      <c r="T81" s="1" t="s">
        <v>1923</v>
      </c>
      <c r="U81" s="1" t="s">
        <v>57</v>
      </c>
      <c r="V81" s="1" t="e">
        <f t="shared" si="26"/>
        <v>#REF!</v>
      </c>
      <c r="W81" s="1" t="e">
        <f t="shared" si="27"/>
        <v>#REF!</v>
      </c>
      <c r="X81" s="1" t="s">
        <v>1879</v>
      </c>
      <c r="Y81" s="1"/>
      <c r="Z81" s="1"/>
      <c r="AA81" s="1"/>
      <c r="AB81" s="1"/>
      <c r="AC81" s="6">
        <f>Table148[[#This Row],[US MSRP]]</f>
        <v>540</v>
      </c>
      <c r="AD81" s="1"/>
      <c r="AE81" s="1"/>
      <c r="AF81" s="1"/>
      <c r="AG81" s="1"/>
      <c r="AH81" s="1" t="e">
        <f t="shared" si="28"/>
        <v>#REF!</v>
      </c>
      <c r="AI81" s="1" t="e">
        <f t="shared" si="29"/>
        <v>#REF!</v>
      </c>
      <c r="AJ81" s="1" t="e">
        <f t="shared" si="30"/>
        <v>#REF!</v>
      </c>
      <c r="AK81" s="1" t="e">
        <f t="shared" si="31"/>
        <v>#REF!</v>
      </c>
      <c r="AL81" s="1" t="s">
        <v>73</v>
      </c>
      <c r="AM81" s="1" t="s">
        <v>76</v>
      </c>
      <c r="AN81" s="11" t="e">
        <f t="shared" si="32"/>
        <v>#REF!</v>
      </c>
      <c r="AO81" s="1" t="str">
        <f>Table148[[#This Row],[Manufacturer''s Category]]</f>
        <v>Desono</v>
      </c>
      <c r="AP81" s="1"/>
      <c r="AQ81" s="1" t="e">
        <f t="shared" si="33"/>
        <v>#REF!</v>
      </c>
      <c r="AR81" s="1"/>
    </row>
    <row r="82" spans="1:44" ht="42" customHeight="1" x14ac:dyDescent="0.3">
      <c r="A82" s="1" t="e">
        <f t="shared" si="24"/>
        <v>#REF!</v>
      </c>
      <c r="B82" s="5" t="e">
        <f t="shared" si="34"/>
        <v>#REF!</v>
      </c>
      <c r="C82" s="39" t="s">
        <v>3872</v>
      </c>
      <c r="D82" s="26" t="s">
        <v>2085</v>
      </c>
      <c r="E82" s="7" t="s">
        <v>53</v>
      </c>
      <c r="F82" s="27">
        <v>782</v>
      </c>
      <c r="G82" s="1" t="s">
        <v>2084</v>
      </c>
      <c r="H82" s="1"/>
      <c r="I82" s="1"/>
      <c r="J82" s="1"/>
      <c r="K82" s="1"/>
      <c r="L82" s="1"/>
      <c r="M82" s="1" t="s">
        <v>54</v>
      </c>
      <c r="N82" s="1" t="s">
        <v>1</v>
      </c>
      <c r="O82" s="4"/>
      <c r="P82" s="1" t="e">
        <f t="shared" si="25"/>
        <v>#REF!</v>
      </c>
      <c r="Q82" s="1"/>
      <c r="R82" s="1" t="str">
        <f>Table148[[#This Row],[Short Description]]</f>
        <v>EX-S8-CM-B</v>
      </c>
      <c r="S82" s="1" t="s">
        <v>2086</v>
      </c>
      <c r="T82" s="1" t="s">
        <v>1923</v>
      </c>
      <c r="U82" s="1" t="s">
        <v>57</v>
      </c>
      <c r="V82" s="1" t="e">
        <f t="shared" si="26"/>
        <v>#REF!</v>
      </c>
      <c r="W82" s="1" t="e">
        <f t="shared" si="27"/>
        <v>#REF!</v>
      </c>
      <c r="X82" s="1" t="s">
        <v>1879</v>
      </c>
      <c r="Y82" s="1"/>
      <c r="Z82" s="1"/>
      <c r="AA82" s="1"/>
      <c r="AB82" s="1"/>
      <c r="AC82" s="6">
        <f>Table148[[#This Row],[US MSRP]]</f>
        <v>782</v>
      </c>
      <c r="AD82" s="1"/>
      <c r="AE82" s="1"/>
      <c r="AF82" s="1"/>
      <c r="AG82" s="1"/>
      <c r="AH82" s="1" t="e">
        <f t="shared" si="28"/>
        <v>#REF!</v>
      </c>
      <c r="AI82" s="1" t="e">
        <f t="shared" si="29"/>
        <v>#REF!</v>
      </c>
      <c r="AJ82" s="1" t="e">
        <f t="shared" si="30"/>
        <v>#REF!</v>
      </c>
      <c r="AK82" s="1" t="e">
        <f t="shared" si="31"/>
        <v>#REF!</v>
      </c>
      <c r="AL82" s="1" t="s">
        <v>73</v>
      </c>
      <c r="AM82" s="1" t="s">
        <v>76</v>
      </c>
      <c r="AN82" s="11" t="e">
        <f t="shared" si="32"/>
        <v>#REF!</v>
      </c>
      <c r="AO82" s="1" t="str">
        <f>Table148[[#This Row],[Manufacturer''s Category]]</f>
        <v>Desono</v>
      </c>
      <c r="AP82" s="1"/>
      <c r="AQ82" s="1" t="e">
        <f t="shared" si="33"/>
        <v>#REF!</v>
      </c>
      <c r="AR82" s="1"/>
    </row>
    <row r="83" spans="1:44" ht="42" customHeight="1" x14ac:dyDescent="0.3">
      <c r="A83" s="1" t="e">
        <f t="shared" si="24"/>
        <v>#REF!</v>
      </c>
      <c r="B83" s="5" t="e">
        <f t="shared" si="34"/>
        <v>#REF!</v>
      </c>
      <c r="C83" s="39" t="s">
        <v>3873</v>
      </c>
      <c r="D83" s="26" t="s">
        <v>2088</v>
      </c>
      <c r="E83" s="7" t="s">
        <v>53</v>
      </c>
      <c r="F83" s="27">
        <v>782</v>
      </c>
      <c r="G83" s="1" t="s">
        <v>2087</v>
      </c>
      <c r="H83" s="1"/>
      <c r="I83" s="1"/>
      <c r="J83" s="1"/>
      <c r="K83" s="1"/>
      <c r="L83" s="1"/>
      <c r="M83" s="1" t="s">
        <v>54</v>
      </c>
      <c r="N83" s="1" t="s">
        <v>1</v>
      </c>
      <c r="O83" s="4"/>
      <c r="P83" s="1" t="e">
        <f t="shared" si="25"/>
        <v>#REF!</v>
      </c>
      <c r="Q83" s="1"/>
      <c r="R83" s="1" t="str">
        <f>Table148[[#This Row],[Short Description]]</f>
        <v>EX-S8-CM-W</v>
      </c>
      <c r="S83" s="1" t="s">
        <v>2089</v>
      </c>
      <c r="T83" s="1" t="s">
        <v>1923</v>
      </c>
      <c r="U83" s="1" t="s">
        <v>57</v>
      </c>
      <c r="V83" s="1" t="e">
        <f t="shared" si="26"/>
        <v>#REF!</v>
      </c>
      <c r="W83" s="1" t="e">
        <f t="shared" si="27"/>
        <v>#REF!</v>
      </c>
      <c r="X83" s="1" t="s">
        <v>1879</v>
      </c>
      <c r="Y83" s="1"/>
      <c r="Z83" s="1"/>
      <c r="AA83" s="1"/>
      <c r="AB83" s="1"/>
      <c r="AC83" s="6">
        <f>Table148[[#This Row],[US MSRP]]</f>
        <v>782</v>
      </c>
      <c r="AD83" s="1"/>
      <c r="AE83" s="1"/>
      <c r="AF83" s="1"/>
      <c r="AG83" s="1"/>
      <c r="AH83" s="1" t="e">
        <f t="shared" si="28"/>
        <v>#REF!</v>
      </c>
      <c r="AI83" s="1" t="e">
        <f t="shared" si="29"/>
        <v>#REF!</v>
      </c>
      <c r="AJ83" s="1" t="e">
        <f t="shared" si="30"/>
        <v>#REF!</v>
      </c>
      <c r="AK83" s="1" t="e">
        <f t="shared" si="31"/>
        <v>#REF!</v>
      </c>
      <c r="AL83" s="1" t="s">
        <v>73</v>
      </c>
      <c r="AM83" s="1" t="s">
        <v>76</v>
      </c>
      <c r="AN83" s="11" t="e">
        <f t="shared" si="32"/>
        <v>#REF!</v>
      </c>
      <c r="AO83" s="1" t="str">
        <f>Table148[[#This Row],[Manufacturer''s Category]]</f>
        <v>Desono</v>
      </c>
      <c r="AP83" s="1"/>
      <c r="AQ83" s="1" t="e">
        <f t="shared" si="33"/>
        <v>#REF!</v>
      </c>
      <c r="AR83" s="1"/>
    </row>
    <row r="84" spans="1:44" ht="42" customHeight="1" x14ac:dyDescent="0.3">
      <c r="A84" s="1" t="e">
        <f t="shared" si="24"/>
        <v>#REF!</v>
      </c>
      <c r="B84" s="5" t="e">
        <f t="shared" si="34"/>
        <v>#REF!</v>
      </c>
      <c r="C84" s="39" t="s">
        <v>3874</v>
      </c>
      <c r="D84" s="26" t="s">
        <v>2091</v>
      </c>
      <c r="E84" s="7" t="s">
        <v>53</v>
      </c>
      <c r="F84" s="27">
        <v>782</v>
      </c>
      <c r="G84" s="1" t="s">
        <v>2090</v>
      </c>
      <c r="H84" s="1"/>
      <c r="I84" s="1"/>
      <c r="J84" s="1"/>
      <c r="K84" s="1"/>
      <c r="L84" s="1"/>
      <c r="M84" s="1" t="s">
        <v>54</v>
      </c>
      <c r="N84" s="1" t="s">
        <v>1</v>
      </c>
      <c r="O84" s="4"/>
      <c r="P84" s="1" t="e">
        <f t="shared" si="25"/>
        <v>#REF!</v>
      </c>
      <c r="Q84" s="1"/>
      <c r="R84" s="1" t="str">
        <f>Table148[[#This Row],[Short Description]]</f>
        <v>EX-S8-UB-B</v>
      </c>
      <c r="S84" s="1" t="s">
        <v>2092</v>
      </c>
      <c r="T84" s="1" t="s">
        <v>1923</v>
      </c>
      <c r="U84" s="1" t="s">
        <v>57</v>
      </c>
      <c r="V84" s="1" t="e">
        <f t="shared" si="26"/>
        <v>#REF!</v>
      </c>
      <c r="W84" s="1" t="e">
        <f t="shared" si="27"/>
        <v>#REF!</v>
      </c>
      <c r="X84" s="1" t="s">
        <v>1879</v>
      </c>
      <c r="Y84" s="1"/>
      <c r="Z84" s="1"/>
      <c r="AA84" s="1"/>
      <c r="AB84" s="1"/>
      <c r="AC84" s="6">
        <f>Table148[[#This Row],[US MSRP]]</f>
        <v>782</v>
      </c>
      <c r="AD84" s="1"/>
      <c r="AE84" s="1"/>
      <c r="AF84" s="1"/>
      <c r="AG84" s="1"/>
      <c r="AH84" s="1" t="e">
        <f t="shared" si="28"/>
        <v>#REF!</v>
      </c>
      <c r="AI84" s="1" t="e">
        <f t="shared" si="29"/>
        <v>#REF!</v>
      </c>
      <c r="AJ84" s="1" t="e">
        <f t="shared" si="30"/>
        <v>#REF!</v>
      </c>
      <c r="AK84" s="1" t="e">
        <f t="shared" si="31"/>
        <v>#REF!</v>
      </c>
      <c r="AL84" s="1" t="s">
        <v>73</v>
      </c>
      <c r="AM84" s="1" t="s">
        <v>76</v>
      </c>
      <c r="AN84" s="11" t="e">
        <f t="shared" si="32"/>
        <v>#REF!</v>
      </c>
      <c r="AO84" s="1" t="str">
        <f>Table148[[#This Row],[Manufacturer''s Category]]</f>
        <v>Desono</v>
      </c>
      <c r="AP84" s="1"/>
      <c r="AQ84" s="1" t="e">
        <f t="shared" si="33"/>
        <v>#REF!</v>
      </c>
      <c r="AR84" s="1"/>
    </row>
    <row r="85" spans="1:44" ht="42" customHeight="1" x14ac:dyDescent="0.3">
      <c r="A85" s="1" t="e">
        <f t="shared" si="24"/>
        <v>#REF!</v>
      </c>
      <c r="B85" s="5" t="e">
        <f t="shared" si="34"/>
        <v>#REF!</v>
      </c>
      <c r="C85" s="39" t="s">
        <v>3875</v>
      </c>
      <c r="D85" s="26" t="s">
        <v>2094</v>
      </c>
      <c r="E85" s="7" t="s">
        <v>53</v>
      </c>
      <c r="F85" s="27">
        <v>782</v>
      </c>
      <c r="G85" s="1" t="s">
        <v>2093</v>
      </c>
      <c r="H85" s="1"/>
      <c r="I85" s="1"/>
      <c r="J85" s="1"/>
      <c r="K85" s="1"/>
      <c r="L85" s="1"/>
      <c r="M85" s="1" t="s">
        <v>54</v>
      </c>
      <c r="N85" s="1" t="s">
        <v>1</v>
      </c>
      <c r="O85" s="4"/>
      <c r="P85" s="1" t="e">
        <f t="shared" si="25"/>
        <v>#REF!</v>
      </c>
      <c r="Q85" s="1"/>
      <c r="R85" s="1" t="str">
        <f>Table148[[#This Row],[Short Description]]</f>
        <v>EX-S8-UB-W</v>
      </c>
      <c r="S85" s="1" t="s">
        <v>2095</v>
      </c>
      <c r="T85" s="1" t="s">
        <v>1923</v>
      </c>
      <c r="U85" s="1" t="s">
        <v>57</v>
      </c>
      <c r="V85" s="1" t="e">
        <f t="shared" si="26"/>
        <v>#REF!</v>
      </c>
      <c r="W85" s="1" t="e">
        <f t="shared" si="27"/>
        <v>#REF!</v>
      </c>
      <c r="X85" s="1" t="s">
        <v>1879</v>
      </c>
      <c r="Y85" s="1"/>
      <c r="Z85" s="1"/>
      <c r="AA85" s="1"/>
      <c r="AB85" s="1"/>
      <c r="AC85" s="6">
        <f>Table148[[#This Row],[US MSRP]]</f>
        <v>782</v>
      </c>
      <c r="AD85" s="1"/>
      <c r="AE85" s="1"/>
      <c r="AF85" s="1"/>
      <c r="AG85" s="1"/>
      <c r="AH85" s="1" t="e">
        <f t="shared" si="28"/>
        <v>#REF!</v>
      </c>
      <c r="AI85" s="1" t="e">
        <f t="shared" si="29"/>
        <v>#REF!</v>
      </c>
      <c r="AJ85" s="1" t="e">
        <f t="shared" si="30"/>
        <v>#REF!</v>
      </c>
      <c r="AK85" s="1" t="e">
        <f t="shared" si="31"/>
        <v>#REF!</v>
      </c>
      <c r="AL85" s="1" t="s">
        <v>73</v>
      </c>
      <c r="AM85" s="1" t="s">
        <v>76</v>
      </c>
      <c r="AN85" s="11" t="e">
        <f t="shared" si="32"/>
        <v>#REF!</v>
      </c>
      <c r="AO85" s="1" t="str">
        <f>Table148[[#This Row],[Manufacturer''s Category]]</f>
        <v>Desono</v>
      </c>
      <c r="AP85" s="1"/>
      <c r="AQ85" s="1" t="e">
        <f t="shared" si="33"/>
        <v>#REF!</v>
      </c>
      <c r="AR85" s="1"/>
    </row>
    <row r="86" spans="1:44" ht="42" customHeight="1" x14ac:dyDescent="0.3">
      <c r="A86" s="1" t="e">
        <f t="shared" si="24"/>
        <v>#REF!</v>
      </c>
      <c r="B86" s="5" t="e">
        <f t="shared" si="34"/>
        <v>#REF!</v>
      </c>
      <c r="C86" s="39" t="s">
        <v>3876</v>
      </c>
      <c r="D86" s="26" t="s">
        <v>2097</v>
      </c>
      <c r="E86" s="7" t="s">
        <v>53</v>
      </c>
      <c r="F86" s="27">
        <v>110</v>
      </c>
      <c r="G86" s="1" t="s">
        <v>2096</v>
      </c>
      <c r="H86" s="1"/>
      <c r="I86" s="1"/>
      <c r="J86" s="1"/>
      <c r="K86" s="1"/>
      <c r="L86" s="1"/>
      <c r="M86" s="1" t="s">
        <v>73</v>
      </c>
      <c r="N86" s="1" t="s">
        <v>1</v>
      </c>
      <c r="O86" s="4"/>
      <c r="P86" s="1" t="e">
        <f t="shared" si="25"/>
        <v>#REF!</v>
      </c>
      <c r="Q86" s="1"/>
      <c r="R86" s="1" t="str">
        <f>Table148[[#This Row],[Short Description]]</f>
        <v>EXUB-S10​-B</v>
      </c>
      <c r="S86" s="1" t="s">
        <v>2098</v>
      </c>
      <c r="T86" s="1" t="s">
        <v>515</v>
      </c>
      <c r="U86" s="1" t="s">
        <v>3</v>
      </c>
      <c r="V86" s="1" t="e">
        <f t="shared" si="26"/>
        <v>#REF!</v>
      </c>
      <c r="W86" s="1" t="e">
        <f t="shared" si="27"/>
        <v>#REF!</v>
      </c>
      <c r="X86" s="1" t="s">
        <v>1879</v>
      </c>
      <c r="Y86" s="1"/>
      <c r="Z86" s="1"/>
      <c r="AA86" s="1"/>
      <c r="AB86" s="1"/>
      <c r="AC86" s="31">
        <f>Table148[[#This Row],[US MSRP]]</f>
        <v>110</v>
      </c>
      <c r="AD86" s="1"/>
      <c r="AE86" s="1"/>
      <c r="AF86" s="1"/>
      <c r="AG86" s="1"/>
      <c r="AH86" s="1" t="e">
        <f t="shared" si="28"/>
        <v>#REF!</v>
      </c>
      <c r="AI86" s="1" t="e">
        <f t="shared" si="29"/>
        <v>#REF!</v>
      </c>
      <c r="AJ86" s="1" t="e">
        <f t="shared" si="30"/>
        <v>#REF!</v>
      </c>
      <c r="AK86" s="1" t="e">
        <f t="shared" si="31"/>
        <v>#REF!</v>
      </c>
      <c r="AL86" s="1" t="s">
        <v>73</v>
      </c>
      <c r="AM86" s="1" t="s">
        <v>76</v>
      </c>
      <c r="AN86" s="11" t="e">
        <f t="shared" si="32"/>
        <v>#REF!</v>
      </c>
      <c r="AO86" s="1" t="str">
        <f>Table148[[#This Row],[Manufacturer''s Category]]</f>
        <v>Desono</v>
      </c>
      <c r="AP86" s="1"/>
      <c r="AQ86" s="1" t="e">
        <f t="shared" si="33"/>
        <v>#REF!</v>
      </c>
      <c r="AR86" s="1"/>
    </row>
    <row r="87" spans="1:44" ht="42" customHeight="1" x14ac:dyDescent="0.3">
      <c r="A87" s="1" t="e">
        <f t="shared" si="24"/>
        <v>#REF!</v>
      </c>
      <c r="B87" s="5" t="e">
        <f t="shared" si="34"/>
        <v>#REF!</v>
      </c>
      <c r="C87" s="39" t="s">
        <v>3877</v>
      </c>
      <c r="D87" s="26" t="s">
        <v>2100</v>
      </c>
      <c r="E87" s="7" t="s">
        <v>53</v>
      </c>
      <c r="F87" s="27">
        <v>110</v>
      </c>
      <c r="G87" s="1" t="s">
        <v>2099</v>
      </c>
      <c r="H87" s="1"/>
      <c r="I87" s="1"/>
      <c r="J87" s="1"/>
      <c r="K87" s="1"/>
      <c r="L87" s="1"/>
      <c r="M87" s="1" t="s">
        <v>73</v>
      </c>
      <c r="N87" s="1" t="s">
        <v>1</v>
      </c>
      <c r="O87" s="4"/>
      <c r="P87" s="1" t="e">
        <f t="shared" si="25"/>
        <v>#REF!</v>
      </c>
      <c r="Q87" s="1"/>
      <c r="R87" s="1" t="str">
        <f>Table148[[#This Row],[Short Description]]</f>
        <v>EXUB-S10​-W</v>
      </c>
      <c r="S87" s="1" t="s">
        <v>2101</v>
      </c>
      <c r="T87" s="1" t="s">
        <v>515</v>
      </c>
      <c r="U87" s="1" t="s">
        <v>3</v>
      </c>
      <c r="V87" s="1" t="e">
        <f t="shared" si="26"/>
        <v>#REF!</v>
      </c>
      <c r="W87" s="1" t="e">
        <f t="shared" si="27"/>
        <v>#REF!</v>
      </c>
      <c r="X87" s="1" t="s">
        <v>1879</v>
      </c>
      <c r="Y87" s="1"/>
      <c r="Z87" s="1"/>
      <c r="AA87" s="1"/>
      <c r="AB87" s="1"/>
      <c r="AC87" s="31">
        <f>Table148[[#This Row],[US MSRP]]</f>
        <v>110</v>
      </c>
      <c r="AD87" s="1"/>
      <c r="AE87" s="1"/>
      <c r="AF87" s="1"/>
      <c r="AG87" s="1"/>
      <c r="AH87" s="1" t="e">
        <f t="shared" si="28"/>
        <v>#REF!</v>
      </c>
      <c r="AI87" s="1" t="e">
        <f t="shared" si="29"/>
        <v>#REF!</v>
      </c>
      <c r="AJ87" s="1" t="e">
        <f t="shared" si="30"/>
        <v>#REF!</v>
      </c>
      <c r="AK87" s="1" t="e">
        <f t="shared" si="31"/>
        <v>#REF!</v>
      </c>
      <c r="AL87" s="1" t="s">
        <v>73</v>
      </c>
      <c r="AM87" s="1" t="s">
        <v>76</v>
      </c>
      <c r="AN87" s="11" t="e">
        <f t="shared" si="32"/>
        <v>#REF!</v>
      </c>
      <c r="AO87" s="1" t="str">
        <f>Table148[[#This Row],[Manufacturer''s Category]]</f>
        <v>Desono</v>
      </c>
      <c r="AP87" s="1"/>
      <c r="AQ87" s="1" t="e">
        <f t="shared" si="33"/>
        <v>#REF!</v>
      </c>
      <c r="AR87" s="1"/>
    </row>
    <row r="88" spans="1:44" ht="42" customHeight="1" x14ac:dyDescent="0.3">
      <c r="A88" s="1" t="e">
        <f t="shared" ref="A88:A119" si="35">Company</f>
        <v>#REF!</v>
      </c>
      <c r="B88" s="5" t="e">
        <f t="shared" si="34"/>
        <v>#REF!</v>
      </c>
      <c r="C88" s="39" t="s">
        <v>3878</v>
      </c>
      <c r="D88" s="26" t="s">
        <v>2103</v>
      </c>
      <c r="E88" s="7" t="s">
        <v>53</v>
      </c>
      <c r="F88" s="27">
        <v>98</v>
      </c>
      <c r="G88" s="1" t="s">
        <v>2102</v>
      </c>
      <c r="H88" s="1"/>
      <c r="I88" s="1"/>
      <c r="J88" s="1"/>
      <c r="K88" s="1"/>
      <c r="L88" s="1"/>
      <c r="M88" s="1" t="s">
        <v>73</v>
      </c>
      <c r="N88" s="1" t="s">
        <v>1</v>
      </c>
      <c r="O88" s="4"/>
      <c r="P88" s="1" t="e">
        <f t="shared" ref="P88:P119" si="36">WeightUOM</f>
        <v>#REF!</v>
      </c>
      <c r="Q88" s="1"/>
      <c r="R88" s="1" t="str">
        <f>Table148[[#This Row],[Short Description]]</f>
        <v>EXUB-S6​-B</v>
      </c>
      <c r="S88" s="1" t="s">
        <v>2104</v>
      </c>
      <c r="T88" s="1" t="s">
        <v>515</v>
      </c>
      <c r="U88" s="1" t="s">
        <v>3</v>
      </c>
      <c r="V88" s="1" t="e">
        <f t="shared" ref="V88:V119" si="37">NotForSale</f>
        <v>#REF!</v>
      </c>
      <c r="W88" s="1" t="e">
        <f t="shared" ref="W88:W119" si="38">ItemStatus</f>
        <v>#REF!</v>
      </c>
      <c r="X88" s="1" t="s">
        <v>1879</v>
      </c>
      <c r="Y88" s="1"/>
      <c r="Z88" s="1"/>
      <c r="AA88" s="1"/>
      <c r="AB88" s="1"/>
      <c r="AC88" s="31">
        <f>Table148[[#This Row],[US MSRP]]</f>
        <v>98</v>
      </c>
      <c r="AD88" s="1"/>
      <c r="AE88" s="1"/>
      <c r="AF88" s="1"/>
      <c r="AG88" s="1"/>
      <c r="AH88" s="1" t="e">
        <f t="shared" ref="AH88:AH119" si="39">FOB</f>
        <v>#REF!</v>
      </c>
      <c r="AI88" s="1" t="e">
        <f t="shared" ref="AI88:AI119" si="40">Freight</f>
        <v>#REF!</v>
      </c>
      <c r="AJ88" s="1" t="e">
        <f t="shared" ref="AJ88:AJ119" si="41">DropShip</f>
        <v>#REF!</v>
      </c>
      <c r="AK88" s="1" t="e">
        <f t="shared" ref="AK88:AK119" si="42">EnergyStar</f>
        <v>#REF!</v>
      </c>
      <c r="AL88" s="1" t="s">
        <v>73</v>
      </c>
      <c r="AM88" s="1" t="s">
        <v>76</v>
      </c>
      <c r="AN88" s="11" t="e">
        <f t="shared" ref="AN88:AN119" si="43">URL</f>
        <v>#REF!</v>
      </c>
      <c r="AO88" s="1" t="str">
        <f>Table148[[#This Row],[Manufacturer''s Category]]</f>
        <v>Desono</v>
      </c>
      <c r="AP88" s="1"/>
      <c r="AQ88" s="1" t="e">
        <f t="shared" ref="AQ88:AQ119" si="44">InfoComm_Number</f>
        <v>#REF!</v>
      </c>
      <c r="AR88" s="1"/>
    </row>
    <row r="89" spans="1:44" ht="42" customHeight="1" x14ac:dyDescent="0.3">
      <c r="A89" s="1" t="e">
        <f t="shared" si="35"/>
        <v>#REF!</v>
      </c>
      <c r="B89" s="5" t="e">
        <f t="shared" si="34"/>
        <v>#REF!</v>
      </c>
      <c r="C89" s="39" t="s">
        <v>3879</v>
      </c>
      <c r="D89" s="26" t="s">
        <v>2106</v>
      </c>
      <c r="E89" s="7" t="s">
        <v>53</v>
      </c>
      <c r="F89" s="27">
        <v>98</v>
      </c>
      <c r="G89" s="1" t="s">
        <v>2105</v>
      </c>
      <c r="H89" s="1"/>
      <c r="I89" s="1"/>
      <c r="J89" s="1"/>
      <c r="K89" s="1"/>
      <c r="L89" s="1"/>
      <c r="M89" s="1" t="s">
        <v>73</v>
      </c>
      <c r="N89" s="1" t="s">
        <v>1</v>
      </c>
      <c r="O89" s="4"/>
      <c r="P89" s="1" t="e">
        <f t="shared" si="36"/>
        <v>#REF!</v>
      </c>
      <c r="Q89" s="1"/>
      <c r="R89" s="1" t="str">
        <f>Table148[[#This Row],[Short Description]]</f>
        <v>EXUB-S6​-W</v>
      </c>
      <c r="S89" s="1" t="s">
        <v>2107</v>
      </c>
      <c r="T89" s="1" t="s">
        <v>515</v>
      </c>
      <c r="U89" s="1" t="s">
        <v>3</v>
      </c>
      <c r="V89" s="1" t="e">
        <f t="shared" si="37"/>
        <v>#REF!</v>
      </c>
      <c r="W89" s="1" t="e">
        <f t="shared" si="38"/>
        <v>#REF!</v>
      </c>
      <c r="X89" s="1" t="s">
        <v>1879</v>
      </c>
      <c r="Y89" s="1"/>
      <c r="Z89" s="1"/>
      <c r="AA89" s="1"/>
      <c r="AB89" s="1"/>
      <c r="AC89" s="31">
        <f>Table148[[#This Row],[US MSRP]]</f>
        <v>98</v>
      </c>
      <c r="AD89" s="1"/>
      <c r="AE89" s="1"/>
      <c r="AF89" s="1"/>
      <c r="AG89" s="1"/>
      <c r="AH89" s="1" t="e">
        <f t="shared" si="39"/>
        <v>#REF!</v>
      </c>
      <c r="AI89" s="1" t="e">
        <f t="shared" si="40"/>
        <v>#REF!</v>
      </c>
      <c r="AJ89" s="1" t="e">
        <f t="shared" si="41"/>
        <v>#REF!</v>
      </c>
      <c r="AK89" s="1" t="e">
        <f t="shared" si="42"/>
        <v>#REF!</v>
      </c>
      <c r="AL89" s="1" t="s">
        <v>73</v>
      </c>
      <c r="AM89" s="1" t="s">
        <v>76</v>
      </c>
      <c r="AN89" s="11" t="e">
        <f t="shared" si="43"/>
        <v>#REF!</v>
      </c>
      <c r="AO89" s="1" t="str">
        <f>Table148[[#This Row],[Manufacturer''s Category]]</f>
        <v>Desono</v>
      </c>
      <c r="AP89" s="1"/>
      <c r="AQ89" s="1" t="e">
        <f t="shared" si="44"/>
        <v>#REF!</v>
      </c>
      <c r="AR89" s="1"/>
    </row>
    <row r="90" spans="1:44" ht="42" customHeight="1" x14ac:dyDescent="0.3">
      <c r="A90" s="1" t="e">
        <f t="shared" si="35"/>
        <v>#REF!</v>
      </c>
      <c r="B90" s="5" t="e">
        <f t="shared" si="34"/>
        <v>#REF!</v>
      </c>
      <c r="C90" s="39" t="s">
        <v>3880</v>
      </c>
      <c r="D90" s="26" t="s">
        <v>2109</v>
      </c>
      <c r="E90" s="7" t="s">
        <v>53</v>
      </c>
      <c r="F90" s="27">
        <v>110</v>
      </c>
      <c r="G90" s="1" t="s">
        <v>2108</v>
      </c>
      <c r="H90" s="1"/>
      <c r="I90" s="1"/>
      <c r="J90" s="1"/>
      <c r="K90" s="1"/>
      <c r="L90" s="1"/>
      <c r="M90" s="1" t="s">
        <v>73</v>
      </c>
      <c r="N90" s="1" t="s">
        <v>1</v>
      </c>
      <c r="O90" s="4"/>
      <c r="P90" s="1" t="e">
        <f t="shared" si="36"/>
        <v>#REF!</v>
      </c>
      <c r="Q90" s="1"/>
      <c r="R90" s="1" t="str">
        <f>Table148[[#This Row],[Short Description]]</f>
        <v>EXUB-S8​-B</v>
      </c>
      <c r="S90" s="1" t="s">
        <v>2110</v>
      </c>
      <c r="T90" s="1" t="s">
        <v>515</v>
      </c>
      <c r="U90" s="1" t="s">
        <v>3</v>
      </c>
      <c r="V90" s="1" t="e">
        <f t="shared" si="37"/>
        <v>#REF!</v>
      </c>
      <c r="W90" s="1" t="e">
        <f t="shared" si="38"/>
        <v>#REF!</v>
      </c>
      <c r="X90" s="1" t="s">
        <v>1879</v>
      </c>
      <c r="Y90" s="1"/>
      <c r="Z90" s="1"/>
      <c r="AA90" s="1"/>
      <c r="AB90" s="1"/>
      <c r="AC90" s="31">
        <f>Table148[[#This Row],[US MSRP]]</f>
        <v>110</v>
      </c>
      <c r="AD90" s="1"/>
      <c r="AE90" s="1"/>
      <c r="AF90" s="1"/>
      <c r="AG90" s="1"/>
      <c r="AH90" s="1" t="e">
        <f t="shared" si="39"/>
        <v>#REF!</v>
      </c>
      <c r="AI90" s="1" t="e">
        <f t="shared" si="40"/>
        <v>#REF!</v>
      </c>
      <c r="AJ90" s="1" t="e">
        <f t="shared" si="41"/>
        <v>#REF!</v>
      </c>
      <c r="AK90" s="1" t="e">
        <f t="shared" si="42"/>
        <v>#REF!</v>
      </c>
      <c r="AL90" s="1" t="s">
        <v>73</v>
      </c>
      <c r="AM90" s="1" t="s">
        <v>76</v>
      </c>
      <c r="AN90" s="11" t="e">
        <f t="shared" si="43"/>
        <v>#REF!</v>
      </c>
      <c r="AO90" s="1" t="str">
        <f>Table148[[#This Row],[Manufacturer''s Category]]</f>
        <v>Desono</v>
      </c>
      <c r="AP90" s="1"/>
      <c r="AQ90" s="1" t="e">
        <f t="shared" si="44"/>
        <v>#REF!</v>
      </c>
      <c r="AR90" s="1"/>
    </row>
    <row r="91" spans="1:44" ht="42" customHeight="1" x14ac:dyDescent="0.3">
      <c r="A91" s="1" t="e">
        <f t="shared" si="35"/>
        <v>#REF!</v>
      </c>
      <c r="B91" s="5" t="e">
        <f t="shared" si="34"/>
        <v>#REF!</v>
      </c>
      <c r="C91" s="39" t="s">
        <v>3881</v>
      </c>
      <c r="D91" s="26" t="s">
        <v>2112</v>
      </c>
      <c r="E91" s="7" t="s">
        <v>53</v>
      </c>
      <c r="F91" s="27">
        <v>110</v>
      </c>
      <c r="G91" s="1" t="s">
        <v>2111</v>
      </c>
      <c r="H91" s="1"/>
      <c r="I91" s="1"/>
      <c r="J91" s="1"/>
      <c r="K91" s="1"/>
      <c r="L91" s="1"/>
      <c r="M91" s="1" t="s">
        <v>73</v>
      </c>
      <c r="N91" s="1" t="s">
        <v>1</v>
      </c>
      <c r="O91" s="4"/>
      <c r="P91" s="1" t="e">
        <f t="shared" si="36"/>
        <v>#REF!</v>
      </c>
      <c r="Q91" s="1"/>
      <c r="R91" s="1" t="str">
        <f>Table148[[#This Row],[Short Description]]</f>
        <v>EXUB-S8​-W</v>
      </c>
      <c r="S91" s="1" t="s">
        <v>2113</v>
      </c>
      <c r="T91" s="1" t="s">
        <v>515</v>
      </c>
      <c r="U91" s="1" t="s">
        <v>3</v>
      </c>
      <c r="V91" s="1" t="e">
        <f t="shared" si="37"/>
        <v>#REF!</v>
      </c>
      <c r="W91" s="1" t="e">
        <f t="shared" si="38"/>
        <v>#REF!</v>
      </c>
      <c r="X91" s="1" t="s">
        <v>1879</v>
      </c>
      <c r="Y91" s="1"/>
      <c r="Z91" s="1"/>
      <c r="AA91" s="1"/>
      <c r="AB91" s="1"/>
      <c r="AC91" s="31">
        <f>Table148[[#This Row],[US MSRP]]</f>
        <v>110</v>
      </c>
      <c r="AD91" s="1"/>
      <c r="AE91" s="1"/>
      <c r="AF91" s="1"/>
      <c r="AG91" s="1"/>
      <c r="AH91" s="1" t="e">
        <f t="shared" si="39"/>
        <v>#REF!</v>
      </c>
      <c r="AI91" s="1" t="e">
        <f t="shared" si="40"/>
        <v>#REF!</v>
      </c>
      <c r="AJ91" s="1" t="e">
        <f t="shared" si="41"/>
        <v>#REF!</v>
      </c>
      <c r="AK91" s="1" t="e">
        <f t="shared" si="42"/>
        <v>#REF!</v>
      </c>
      <c r="AL91" s="1" t="s">
        <v>73</v>
      </c>
      <c r="AM91" s="1" t="s">
        <v>76</v>
      </c>
      <c r="AN91" s="11" t="e">
        <f t="shared" si="43"/>
        <v>#REF!</v>
      </c>
      <c r="AO91" s="1" t="str">
        <f>Table148[[#This Row],[Manufacturer''s Category]]</f>
        <v>Desono</v>
      </c>
      <c r="AP91" s="1"/>
      <c r="AQ91" s="1" t="e">
        <f t="shared" si="44"/>
        <v>#REF!</v>
      </c>
      <c r="AR91" s="1"/>
    </row>
    <row r="92" spans="1:44" ht="42" customHeight="1" x14ac:dyDescent="0.3">
      <c r="A92" s="1" t="e">
        <f t="shared" si="35"/>
        <v>#REF!</v>
      </c>
      <c r="B92" s="5" t="e">
        <f t="shared" si="34"/>
        <v>#REF!</v>
      </c>
      <c r="C92" s="43" t="s">
        <v>4136</v>
      </c>
      <c r="D92" s="26" t="s">
        <v>2115</v>
      </c>
      <c r="E92" s="7" t="s">
        <v>53</v>
      </c>
      <c r="F92" s="27">
        <v>100</v>
      </c>
      <c r="G92" s="1" t="s">
        <v>2114</v>
      </c>
      <c r="H92" s="1"/>
      <c r="I92" s="1"/>
      <c r="J92" s="1"/>
      <c r="K92" s="1" t="s">
        <v>2116</v>
      </c>
      <c r="L92" s="1" t="s">
        <v>2117</v>
      </c>
      <c r="M92" s="1" t="s">
        <v>73</v>
      </c>
      <c r="N92" s="1" t="s">
        <v>1</v>
      </c>
      <c r="O92" s="3">
        <v>0.95</v>
      </c>
      <c r="P92" s="1" t="e">
        <f t="shared" si="36"/>
        <v>#REF!</v>
      </c>
      <c r="Q92" s="1"/>
      <c r="R92" s="1" t="str">
        <f>Table148[[#This Row],[Short Description]]</f>
        <v>KUBO3-BL</v>
      </c>
      <c r="S92" s="1" t="s">
        <v>2118</v>
      </c>
      <c r="T92" s="1" t="s">
        <v>1923</v>
      </c>
      <c r="U92" s="1" t="s">
        <v>57</v>
      </c>
      <c r="V92" s="1" t="e">
        <f t="shared" si="37"/>
        <v>#REF!</v>
      </c>
      <c r="W92" s="1" t="e">
        <f t="shared" si="38"/>
        <v>#REF!</v>
      </c>
      <c r="X92" s="1" t="s">
        <v>1879</v>
      </c>
      <c r="Y92" s="1"/>
      <c r="Z92" s="1"/>
      <c r="AA92" s="1"/>
      <c r="AB92" s="1"/>
      <c r="AC92" s="6">
        <f>Table148[[#This Row],[US MSRP]]</f>
        <v>100</v>
      </c>
      <c r="AD92" s="1"/>
      <c r="AE92" s="1"/>
      <c r="AF92" s="1"/>
      <c r="AG92" s="1"/>
      <c r="AH92" s="1" t="e">
        <f t="shared" si="39"/>
        <v>#REF!</v>
      </c>
      <c r="AI92" s="1" t="e">
        <f t="shared" si="40"/>
        <v>#REF!</v>
      </c>
      <c r="AJ92" s="1" t="e">
        <f t="shared" si="41"/>
        <v>#REF!</v>
      </c>
      <c r="AK92" s="1" t="e">
        <f t="shared" si="42"/>
        <v>#REF!</v>
      </c>
      <c r="AL92" s="1" t="s">
        <v>73</v>
      </c>
      <c r="AM92" s="1" t="s">
        <v>76</v>
      </c>
      <c r="AN92" s="11" t="e">
        <f t="shared" si="43"/>
        <v>#REF!</v>
      </c>
      <c r="AO92" s="1" t="str">
        <f>Table148[[#This Row],[Manufacturer''s Category]]</f>
        <v>Desono</v>
      </c>
      <c r="AP92" s="1"/>
      <c r="AQ92" s="1" t="e">
        <f t="shared" si="44"/>
        <v>#REF!</v>
      </c>
      <c r="AR92" s="1"/>
    </row>
    <row r="93" spans="1:44" ht="42" customHeight="1" x14ac:dyDescent="0.3">
      <c r="A93" s="1" t="e">
        <f t="shared" si="35"/>
        <v>#REF!</v>
      </c>
      <c r="B93" s="5" t="e">
        <f t="shared" si="34"/>
        <v>#REF!</v>
      </c>
      <c r="C93" s="43" t="s">
        <v>4137</v>
      </c>
      <c r="D93" s="26" t="s">
        <v>2120</v>
      </c>
      <c r="E93" s="7" t="s">
        <v>53</v>
      </c>
      <c r="F93" s="27">
        <v>118</v>
      </c>
      <c r="G93" s="1" t="s">
        <v>2119</v>
      </c>
      <c r="H93" s="1"/>
      <c r="I93" s="1"/>
      <c r="J93" s="1"/>
      <c r="K93" s="1" t="s">
        <v>2116</v>
      </c>
      <c r="L93" s="1" t="s">
        <v>2117</v>
      </c>
      <c r="M93" s="1" t="s">
        <v>73</v>
      </c>
      <c r="N93" s="1" t="s">
        <v>1</v>
      </c>
      <c r="O93" s="3">
        <v>1.2</v>
      </c>
      <c r="P93" s="1" t="e">
        <f t="shared" si="36"/>
        <v>#REF!</v>
      </c>
      <c r="Q93" s="1"/>
      <c r="R93" s="1" t="str">
        <f>Table148[[#This Row],[Short Description]]</f>
        <v>KUBO3T-BL</v>
      </c>
      <c r="S93" s="1" t="s">
        <v>2121</v>
      </c>
      <c r="T93" s="1" t="s">
        <v>1923</v>
      </c>
      <c r="U93" s="1" t="s">
        <v>57</v>
      </c>
      <c r="V93" s="1" t="e">
        <f t="shared" si="37"/>
        <v>#REF!</v>
      </c>
      <c r="W93" s="1" t="e">
        <f t="shared" si="38"/>
        <v>#REF!</v>
      </c>
      <c r="X93" s="1" t="s">
        <v>1879</v>
      </c>
      <c r="Y93" s="1"/>
      <c r="Z93" s="1"/>
      <c r="AA93" s="1"/>
      <c r="AB93" s="1"/>
      <c r="AC93" s="6">
        <f>Table148[[#This Row],[US MSRP]]</f>
        <v>118</v>
      </c>
      <c r="AD93" s="1"/>
      <c r="AE93" s="1"/>
      <c r="AF93" s="1"/>
      <c r="AG93" s="1"/>
      <c r="AH93" s="1" t="e">
        <f t="shared" si="39"/>
        <v>#REF!</v>
      </c>
      <c r="AI93" s="1" t="e">
        <f t="shared" si="40"/>
        <v>#REF!</v>
      </c>
      <c r="AJ93" s="1" t="e">
        <f t="shared" si="41"/>
        <v>#REF!</v>
      </c>
      <c r="AK93" s="1" t="e">
        <f t="shared" si="42"/>
        <v>#REF!</v>
      </c>
      <c r="AL93" s="1" t="s">
        <v>73</v>
      </c>
      <c r="AM93" s="1" t="s">
        <v>76</v>
      </c>
      <c r="AN93" s="11" t="e">
        <f t="shared" si="43"/>
        <v>#REF!</v>
      </c>
      <c r="AO93" s="1" t="str">
        <f>Table148[[#This Row],[Manufacturer''s Category]]</f>
        <v>Desono</v>
      </c>
      <c r="AP93" s="1"/>
      <c r="AQ93" s="1" t="e">
        <f t="shared" si="44"/>
        <v>#REF!</v>
      </c>
      <c r="AR93" s="1"/>
    </row>
    <row r="94" spans="1:44" ht="42" customHeight="1" x14ac:dyDescent="0.3">
      <c r="A94" s="1" t="e">
        <f t="shared" si="35"/>
        <v>#REF!</v>
      </c>
      <c r="B94" s="5" t="e">
        <f t="shared" si="34"/>
        <v>#REF!</v>
      </c>
      <c r="C94" s="43" t="s">
        <v>4138</v>
      </c>
      <c r="D94" s="26" t="s">
        <v>2123</v>
      </c>
      <c r="E94" s="7" t="s">
        <v>53</v>
      </c>
      <c r="F94" s="27">
        <v>118</v>
      </c>
      <c r="G94" s="1" t="s">
        <v>2122</v>
      </c>
      <c r="H94" s="1"/>
      <c r="I94" s="1"/>
      <c r="J94" s="1"/>
      <c r="K94" s="1" t="s">
        <v>2116</v>
      </c>
      <c r="L94" s="1" t="s">
        <v>2117</v>
      </c>
      <c r="M94" s="1" t="s">
        <v>73</v>
      </c>
      <c r="N94" s="1" t="s">
        <v>1</v>
      </c>
      <c r="O94" s="3">
        <v>1.2</v>
      </c>
      <c r="P94" s="1" t="e">
        <f t="shared" si="36"/>
        <v>#REF!</v>
      </c>
      <c r="Q94" s="1"/>
      <c r="R94" s="1" t="str">
        <f>Table148[[#This Row],[Short Description]]</f>
        <v>KUBO3T-W</v>
      </c>
      <c r="S94" s="1" t="s">
        <v>2124</v>
      </c>
      <c r="T94" s="1" t="s">
        <v>1923</v>
      </c>
      <c r="U94" s="1" t="s">
        <v>57</v>
      </c>
      <c r="V94" s="1" t="e">
        <f t="shared" si="37"/>
        <v>#REF!</v>
      </c>
      <c r="W94" s="1" t="e">
        <f t="shared" si="38"/>
        <v>#REF!</v>
      </c>
      <c r="X94" s="1" t="s">
        <v>1879</v>
      </c>
      <c r="Y94" s="1"/>
      <c r="Z94" s="1"/>
      <c r="AA94" s="1"/>
      <c r="AB94" s="1"/>
      <c r="AC94" s="6">
        <f>Table148[[#This Row],[US MSRP]]</f>
        <v>118</v>
      </c>
      <c r="AD94" s="1"/>
      <c r="AE94" s="1"/>
      <c r="AF94" s="1"/>
      <c r="AG94" s="1"/>
      <c r="AH94" s="1" t="e">
        <f t="shared" si="39"/>
        <v>#REF!</v>
      </c>
      <c r="AI94" s="1" t="e">
        <f t="shared" si="40"/>
        <v>#REF!</v>
      </c>
      <c r="AJ94" s="1" t="e">
        <f t="shared" si="41"/>
        <v>#REF!</v>
      </c>
      <c r="AK94" s="1" t="e">
        <f t="shared" si="42"/>
        <v>#REF!</v>
      </c>
      <c r="AL94" s="1" t="s">
        <v>73</v>
      </c>
      <c r="AM94" s="1" t="s">
        <v>76</v>
      </c>
      <c r="AN94" s="11" t="e">
        <f t="shared" si="43"/>
        <v>#REF!</v>
      </c>
      <c r="AO94" s="1" t="str">
        <f>Table148[[#This Row],[Manufacturer''s Category]]</f>
        <v>Desono</v>
      </c>
      <c r="AP94" s="1"/>
      <c r="AQ94" s="1" t="e">
        <f t="shared" si="44"/>
        <v>#REF!</v>
      </c>
      <c r="AR94" s="1"/>
    </row>
    <row r="95" spans="1:44" ht="42" customHeight="1" x14ac:dyDescent="0.3">
      <c r="A95" s="1" t="e">
        <f t="shared" si="35"/>
        <v>#REF!</v>
      </c>
      <c r="B95" s="5" t="e">
        <f t="shared" si="34"/>
        <v>#REF!</v>
      </c>
      <c r="C95" s="43" t="s">
        <v>4139</v>
      </c>
      <c r="D95" s="26" t="s">
        <v>2126</v>
      </c>
      <c r="E95" s="7" t="s">
        <v>53</v>
      </c>
      <c r="F95" s="27">
        <v>100</v>
      </c>
      <c r="G95" s="1" t="s">
        <v>2125</v>
      </c>
      <c r="H95" s="1"/>
      <c r="I95" s="1"/>
      <c r="J95" s="1"/>
      <c r="K95" s="1" t="s">
        <v>2116</v>
      </c>
      <c r="L95" s="1" t="s">
        <v>2117</v>
      </c>
      <c r="M95" s="1" t="s">
        <v>73</v>
      </c>
      <c r="N95" s="1" t="s">
        <v>1</v>
      </c>
      <c r="O95" s="3">
        <v>0.95</v>
      </c>
      <c r="P95" s="1" t="e">
        <f t="shared" si="36"/>
        <v>#REF!</v>
      </c>
      <c r="Q95" s="1"/>
      <c r="R95" s="1" t="str">
        <f>Table148[[#This Row],[Short Description]]</f>
        <v>KUBO3-W</v>
      </c>
      <c r="S95" s="1" t="s">
        <v>2127</v>
      </c>
      <c r="T95" s="1" t="s">
        <v>1923</v>
      </c>
      <c r="U95" s="1" t="s">
        <v>57</v>
      </c>
      <c r="V95" s="1" t="e">
        <f t="shared" si="37"/>
        <v>#REF!</v>
      </c>
      <c r="W95" s="1" t="e">
        <f t="shared" si="38"/>
        <v>#REF!</v>
      </c>
      <c r="X95" s="1" t="s">
        <v>1879</v>
      </c>
      <c r="Y95" s="1"/>
      <c r="Z95" s="1"/>
      <c r="AA95" s="1"/>
      <c r="AB95" s="1"/>
      <c r="AC95" s="6">
        <f>Table148[[#This Row],[US MSRP]]</f>
        <v>100</v>
      </c>
      <c r="AD95" s="1"/>
      <c r="AE95" s="1"/>
      <c r="AF95" s="1"/>
      <c r="AG95" s="1"/>
      <c r="AH95" s="1" t="e">
        <f t="shared" si="39"/>
        <v>#REF!</v>
      </c>
      <c r="AI95" s="1" t="e">
        <f t="shared" si="40"/>
        <v>#REF!</v>
      </c>
      <c r="AJ95" s="1" t="e">
        <f t="shared" si="41"/>
        <v>#REF!</v>
      </c>
      <c r="AK95" s="1" t="e">
        <f t="shared" si="42"/>
        <v>#REF!</v>
      </c>
      <c r="AL95" s="1" t="s">
        <v>73</v>
      </c>
      <c r="AM95" s="1" t="s">
        <v>76</v>
      </c>
      <c r="AN95" s="11" t="e">
        <f t="shared" si="43"/>
        <v>#REF!</v>
      </c>
      <c r="AO95" s="1" t="str">
        <f>Table148[[#This Row],[Manufacturer''s Category]]</f>
        <v>Desono</v>
      </c>
      <c r="AP95" s="1"/>
      <c r="AQ95" s="1" t="e">
        <f t="shared" si="44"/>
        <v>#REF!</v>
      </c>
      <c r="AR95" s="1"/>
    </row>
    <row r="96" spans="1:44" ht="42" customHeight="1" x14ac:dyDescent="0.3">
      <c r="A96" s="1" t="e">
        <f t="shared" si="35"/>
        <v>#REF!</v>
      </c>
      <c r="B96" s="5" t="e">
        <f t="shared" si="34"/>
        <v>#REF!</v>
      </c>
      <c r="C96" s="43" t="s">
        <v>4140</v>
      </c>
      <c r="D96" s="26" t="s">
        <v>2129</v>
      </c>
      <c r="E96" s="7" t="s">
        <v>53</v>
      </c>
      <c r="F96" s="27">
        <v>140</v>
      </c>
      <c r="G96" s="1" t="s">
        <v>2128</v>
      </c>
      <c r="H96" s="1"/>
      <c r="I96" s="1"/>
      <c r="J96" s="1"/>
      <c r="K96" s="1" t="s">
        <v>2116</v>
      </c>
      <c r="L96" s="1" t="s">
        <v>2130</v>
      </c>
      <c r="M96" s="1" t="s">
        <v>73</v>
      </c>
      <c r="N96" s="1" t="s">
        <v>1</v>
      </c>
      <c r="O96" s="3">
        <v>1.7</v>
      </c>
      <c r="P96" s="1" t="e">
        <f t="shared" si="36"/>
        <v>#REF!</v>
      </c>
      <c r="Q96" s="1"/>
      <c r="R96" s="1" t="str">
        <f>Table148[[#This Row],[Short Description]]</f>
        <v>KUBO5-BL</v>
      </c>
      <c r="S96" s="1" t="s">
        <v>2131</v>
      </c>
      <c r="T96" s="1" t="s">
        <v>1923</v>
      </c>
      <c r="U96" s="1" t="s">
        <v>57</v>
      </c>
      <c r="V96" s="1" t="e">
        <f t="shared" si="37"/>
        <v>#REF!</v>
      </c>
      <c r="W96" s="1" t="e">
        <f t="shared" si="38"/>
        <v>#REF!</v>
      </c>
      <c r="X96" s="1" t="s">
        <v>1879</v>
      </c>
      <c r="Y96" s="1"/>
      <c r="Z96" s="1"/>
      <c r="AA96" s="1"/>
      <c r="AB96" s="1"/>
      <c r="AC96" s="6">
        <f>Table148[[#This Row],[US MSRP]]</f>
        <v>140</v>
      </c>
      <c r="AD96" s="1"/>
      <c r="AE96" s="1"/>
      <c r="AF96" s="1"/>
      <c r="AG96" s="1"/>
      <c r="AH96" s="1" t="e">
        <f t="shared" si="39"/>
        <v>#REF!</v>
      </c>
      <c r="AI96" s="1" t="e">
        <f t="shared" si="40"/>
        <v>#REF!</v>
      </c>
      <c r="AJ96" s="1" t="e">
        <f t="shared" si="41"/>
        <v>#REF!</v>
      </c>
      <c r="AK96" s="1" t="e">
        <f t="shared" si="42"/>
        <v>#REF!</v>
      </c>
      <c r="AL96" s="1" t="s">
        <v>73</v>
      </c>
      <c r="AM96" s="1" t="s">
        <v>76</v>
      </c>
      <c r="AN96" s="11" t="e">
        <f t="shared" si="43"/>
        <v>#REF!</v>
      </c>
      <c r="AO96" s="1" t="str">
        <f>Table148[[#This Row],[Manufacturer''s Category]]</f>
        <v>Desono</v>
      </c>
      <c r="AP96" s="1"/>
      <c r="AQ96" s="1" t="e">
        <f t="shared" si="44"/>
        <v>#REF!</v>
      </c>
      <c r="AR96" s="1"/>
    </row>
    <row r="97" spans="1:44" ht="42" customHeight="1" x14ac:dyDescent="0.3">
      <c r="A97" s="1" t="e">
        <f t="shared" si="35"/>
        <v>#REF!</v>
      </c>
      <c r="B97" s="5" t="e">
        <f t="shared" si="34"/>
        <v>#REF!</v>
      </c>
      <c r="C97" s="43" t="s">
        <v>4141</v>
      </c>
      <c r="D97" s="26" t="s">
        <v>2133</v>
      </c>
      <c r="E97" s="7" t="s">
        <v>53</v>
      </c>
      <c r="F97" s="27">
        <v>162</v>
      </c>
      <c r="G97" s="1" t="s">
        <v>2132</v>
      </c>
      <c r="H97" s="1"/>
      <c r="I97" s="1"/>
      <c r="J97" s="1"/>
      <c r="K97" s="1" t="s">
        <v>2116</v>
      </c>
      <c r="L97" s="1" t="s">
        <v>2130</v>
      </c>
      <c r="M97" s="1" t="s">
        <v>73</v>
      </c>
      <c r="N97" s="1" t="s">
        <v>1</v>
      </c>
      <c r="O97" s="3">
        <v>2.0499999999999998</v>
      </c>
      <c r="P97" s="1" t="e">
        <f t="shared" si="36"/>
        <v>#REF!</v>
      </c>
      <c r="Q97" s="1"/>
      <c r="R97" s="1" t="str">
        <f>Table148[[#This Row],[Short Description]]</f>
        <v>KUBO5T-BL</v>
      </c>
      <c r="S97" s="1" t="s">
        <v>2134</v>
      </c>
      <c r="T97" s="1" t="s">
        <v>1923</v>
      </c>
      <c r="U97" s="1" t="s">
        <v>57</v>
      </c>
      <c r="V97" s="1" t="e">
        <f t="shared" si="37"/>
        <v>#REF!</v>
      </c>
      <c r="W97" s="1" t="e">
        <f t="shared" si="38"/>
        <v>#REF!</v>
      </c>
      <c r="X97" s="1" t="s">
        <v>1879</v>
      </c>
      <c r="Y97" s="1"/>
      <c r="Z97" s="1"/>
      <c r="AA97" s="1"/>
      <c r="AB97" s="1"/>
      <c r="AC97" s="6">
        <f>Table148[[#This Row],[US MSRP]]</f>
        <v>162</v>
      </c>
      <c r="AD97" s="1"/>
      <c r="AE97" s="1"/>
      <c r="AF97" s="1"/>
      <c r="AG97" s="1"/>
      <c r="AH97" s="1" t="e">
        <f t="shared" si="39"/>
        <v>#REF!</v>
      </c>
      <c r="AI97" s="1" t="e">
        <f t="shared" si="40"/>
        <v>#REF!</v>
      </c>
      <c r="AJ97" s="1" t="e">
        <f t="shared" si="41"/>
        <v>#REF!</v>
      </c>
      <c r="AK97" s="1" t="e">
        <f t="shared" si="42"/>
        <v>#REF!</v>
      </c>
      <c r="AL97" s="1" t="s">
        <v>73</v>
      </c>
      <c r="AM97" s="1" t="s">
        <v>76</v>
      </c>
      <c r="AN97" s="11" t="e">
        <f t="shared" si="43"/>
        <v>#REF!</v>
      </c>
      <c r="AO97" s="1" t="str">
        <f>Table148[[#This Row],[Manufacturer''s Category]]</f>
        <v>Desono</v>
      </c>
      <c r="AP97" s="1"/>
      <c r="AQ97" s="1" t="e">
        <f t="shared" si="44"/>
        <v>#REF!</v>
      </c>
      <c r="AR97" s="1"/>
    </row>
    <row r="98" spans="1:44" ht="42" customHeight="1" x14ac:dyDescent="0.3">
      <c r="A98" s="1" t="e">
        <f t="shared" si="35"/>
        <v>#REF!</v>
      </c>
      <c r="B98" s="5" t="e">
        <f t="shared" ref="B98:B129" si="45">Effectivity_Date</f>
        <v>#REF!</v>
      </c>
      <c r="C98" s="43" t="s">
        <v>4142</v>
      </c>
      <c r="D98" s="26" t="s">
        <v>2136</v>
      </c>
      <c r="E98" s="7" t="s">
        <v>53</v>
      </c>
      <c r="F98" s="27">
        <v>162</v>
      </c>
      <c r="G98" s="1" t="s">
        <v>2135</v>
      </c>
      <c r="H98" s="1"/>
      <c r="I98" s="1"/>
      <c r="J98" s="1"/>
      <c r="K98" s="1" t="s">
        <v>2116</v>
      </c>
      <c r="L98" s="1" t="s">
        <v>2130</v>
      </c>
      <c r="M98" s="1" t="s">
        <v>73</v>
      </c>
      <c r="N98" s="1" t="s">
        <v>1</v>
      </c>
      <c r="O98" s="3">
        <v>2.0499999999999998</v>
      </c>
      <c r="P98" s="1" t="e">
        <f t="shared" si="36"/>
        <v>#REF!</v>
      </c>
      <c r="Q98" s="1"/>
      <c r="R98" s="1" t="str">
        <f>Table148[[#This Row],[Short Description]]</f>
        <v>KUBO5T-W</v>
      </c>
      <c r="S98" s="1" t="s">
        <v>2137</v>
      </c>
      <c r="T98" s="1" t="s">
        <v>1923</v>
      </c>
      <c r="U98" s="1" t="s">
        <v>57</v>
      </c>
      <c r="V98" s="1" t="e">
        <f t="shared" si="37"/>
        <v>#REF!</v>
      </c>
      <c r="W98" s="1" t="e">
        <f t="shared" si="38"/>
        <v>#REF!</v>
      </c>
      <c r="X98" s="1" t="s">
        <v>1879</v>
      </c>
      <c r="Y98" s="1"/>
      <c r="Z98" s="1"/>
      <c r="AA98" s="1"/>
      <c r="AB98" s="1"/>
      <c r="AC98" s="6">
        <f>Table148[[#This Row],[US MSRP]]</f>
        <v>162</v>
      </c>
      <c r="AD98" s="1"/>
      <c r="AE98" s="1"/>
      <c r="AF98" s="1"/>
      <c r="AG98" s="1"/>
      <c r="AH98" s="1" t="e">
        <f t="shared" si="39"/>
        <v>#REF!</v>
      </c>
      <c r="AI98" s="1" t="e">
        <f t="shared" si="40"/>
        <v>#REF!</v>
      </c>
      <c r="AJ98" s="1" t="e">
        <f t="shared" si="41"/>
        <v>#REF!</v>
      </c>
      <c r="AK98" s="1" t="e">
        <f t="shared" si="42"/>
        <v>#REF!</v>
      </c>
      <c r="AL98" s="1" t="s">
        <v>73</v>
      </c>
      <c r="AM98" s="1" t="s">
        <v>76</v>
      </c>
      <c r="AN98" s="11" t="e">
        <f t="shared" si="43"/>
        <v>#REF!</v>
      </c>
      <c r="AO98" s="1" t="str">
        <f>Table148[[#This Row],[Manufacturer''s Category]]</f>
        <v>Desono</v>
      </c>
      <c r="AP98" s="1"/>
      <c r="AQ98" s="1" t="e">
        <f t="shared" si="44"/>
        <v>#REF!</v>
      </c>
      <c r="AR98" s="1"/>
    </row>
    <row r="99" spans="1:44" ht="42" customHeight="1" x14ac:dyDescent="0.3">
      <c r="A99" s="1" t="e">
        <f t="shared" si="35"/>
        <v>#REF!</v>
      </c>
      <c r="B99" s="5" t="e">
        <f t="shared" si="45"/>
        <v>#REF!</v>
      </c>
      <c r="C99" s="43" t="s">
        <v>4143</v>
      </c>
      <c r="D99" s="26" t="s">
        <v>2139</v>
      </c>
      <c r="E99" s="7" t="s">
        <v>53</v>
      </c>
      <c r="F99" s="27">
        <v>140</v>
      </c>
      <c r="G99" s="1" t="s">
        <v>2138</v>
      </c>
      <c r="H99" s="1"/>
      <c r="I99" s="1"/>
      <c r="J99" s="1"/>
      <c r="K99" s="1" t="s">
        <v>2116</v>
      </c>
      <c r="L99" s="1" t="s">
        <v>2130</v>
      </c>
      <c r="M99" s="1" t="s">
        <v>73</v>
      </c>
      <c r="N99" s="1" t="s">
        <v>1</v>
      </c>
      <c r="O99" s="3">
        <v>1.7</v>
      </c>
      <c r="P99" s="1" t="e">
        <f t="shared" si="36"/>
        <v>#REF!</v>
      </c>
      <c r="Q99" s="1"/>
      <c r="R99" s="1" t="str">
        <f>Table148[[#This Row],[Short Description]]</f>
        <v>KUBO5-W</v>
      </c>
      <c r="S99" s="1" t="s">
        <v>2140</v>
      </c>
      <c r="T99" s="1" t="s">
        <v>1923</v>
      </c>
      <c r="U99" s="1" t="s">
        <v>57</v>
      </c>
      <c r="V99" s="1" t="e">
        <f t="shared" si="37"/>
        <v>#REF!</v>
      </c>
      <c r="W99" s="1" t="e">
        <f t="shared" si="38"/>
        <v>#REF!</v>
      </c>
      <c r="X99" s="1" t="s">
        <v>1879</v>
      </c>
      <c r="Y99" s="1"/>
      <c r="Z99" s="1"/>
      <c r="AA99" s="1"/>
      <c r="AB99" s="1"/>
      <c r="AC99" s="6">
        <f>Table148[[#This Row],[US MSRP]]</f>
        <v>140</v>
      </c>
      <c r="AD99" s="1"/>
      <c r="AE99" s="1"/>
      <c r="AF99" s="1"/>
      <c r="AG99" s="1"/>
      <c r="AH99" s="1" t="e">
        <f t="shared" si="39"/>
        <v>#REF!</v>
      </c>
      <c r="AI99" s="1" t="e">
        <f t="shared" si="40"/>
        <v>#REF!</v>
      </c>
      <c r="AJ99" s="1" t="e">
        <f t="shared" si="41"/>
        <v>#REF!</v>
      </c>
      <c r="AK99" s="1" t="e">
        <f t="shared" si="42"/>
        <v>#REF!</v>
      </c>
      <c r="AL99" s="1" t="s">
        <v>73</v>
      </c>
      <c r="AM99" s="1" t="s">
        <v>76</v>
      </c>
      <c r="AN99" s="11" t="e">
        <f t="shared" si="43"/>
        <v>#REF!</v>
      </c>
      <c r="AO99" s="1" t="str">
        <f>Table148[[#This Row],[Manufacturer''s Category]]</f>
        <v>Desono</v>
      </c>
      <c r="AP99" s="1"/>
      <c r="AQ99" s="1" t="e">
        <f t="shared" si="44"/>
        <v>#REF!</v>
      </c>
      <c r="AR99" s="1"/>
    </row>
    <row r="100" spans="1:44" ht="42" customHeight="1" x14ac:dyDescent="0.3">
      <c r="A100" s="1" t="e">
        <f t="shared" si="35"/>
        <v>#REF!</v>
      </c>
      <c r="B100" s="5" t="e">
        <f t="shared" si="45"/>
        <v>#REF!</v>
      </c>
      <c r="C100" s="39" t="s">
        <v>4144</v>
      </c>
      <c r="D100" s="44" t="s">
        <v>2142</v>
      </c>
      <c r="E100" s="12" t="s">
        <v>461</v>
      </c>
      <c r="F100" s="38">
        <v>122</v>
      </c>
      <c r="G100" s="1" t="s">
        <v>2141</v>
      </c>
      <c r="H100" s="1"/>
      <c r="I100" s="1"/>
      <c r="J100" s="1"/>
      <c r="K100" s="1"/>
      <c r="L100" s="1"/>
      <c r="M100" s="1" t="s">
        <v>73</v>
      </c>
      <c r="N100" s="1" t="s">
        <v>1</v>
      </c>
      <c r="O100" s="3">
        <v>0.55000000000000004</v>
      </c>
      <c r="P100" s="1" t="e">
        <f t="shared" si="36"/>
        <v>#REF!</v>
      </c>
      <c r="Q100" s="1"/>
      <c r="R100" s="1" t="str">
        <f>Table148[[#This Row],[Short Description]]</f>
        <v>LRABAS-BL</v>
      </c>
      <c r="S100" s="1" t="s">
        <v>2143</v>
      </c>
      <c r="T100" s="1" t="s">
        <v>412</v>
      </c>
      <c r="U100" s="1" t="s">
        <v>3</v>
      </c>
      <c r="V100" s="1" t="e">
        <f t="shared" si="37"/>
        <v>#REF!</v>
      </c>
      <c r="W100" s="1" t="e">
        <f t="shared" si="38"/>
        <v>#REF!</v>
      </c>
      <c r="X100" s="1" t="s">
        <v>1879</v>
      </c>
      <c r="Y100" s="1"/>
      <c r="Z100" s="1"/>
      <c r="AA100" s="1"/>
      <c r="AB100" s="1"/>
      <c r="AC100" s="6">
        <f>Table148[[#This Row],[US MSRP]]</f>
        <v>122</v>
      </c>
      <c r="AD100" s="1"/>
      <c r="AE100" s="1"/>
      <c r="AF100" s="1"/>
      <c r="AG100" s="1"/>
      <c r="AH100" s="1" t="e">
        <f t="shared" si="39"/>
        <v>#REF!</v>
      </c>
      <c r="AI100" s="1" t="e">
        <f t="shared" si="40"/>
        <v>#REF!</v>
      </c>
      <c r="AJ100" s="1" t="e">
        <f t="shared" si="41"/>
        <v>#REF!</v>
      </c>
      <c r="AK100" s="1" t="e">
        <f t="shared" si="42"/>
        <v>#REF!</v>
      </c>
      <c r="AL100" s="1" t="s">
        <v>54</v>
      </c>
      <c r="AM100" s="1" t="s">
        <v>413</v>
      </c>
      <c r="AN100" s="11" t="e">
        <f t="shared" si="43"/>
        <v>#REF!</v>
      </c>
      <c r="AO100" s="1" t="str">
        <f>Table148[[#This Row],[Manufacturer''s Category]]</f>
        <v>Desono</v>
      </c>
      <c r="AP100" s="1"/>
      <c r="AQ100" s="1" t="e">
        <f t="shared" si="44"/>
        <v>#REF!</v>
      </c>
      <c r="AR100" s="1"/>
    </row>
    <row r="101" spans="1:44" ht="42" customHeight="1" x14ac:dyDescent="0.3">
      <c r="A101" s="1" t="e">
        <f t="shared" si="35"/>
        <v>#REF!</v>
      </c>
      <c r="B101" s="5" t="e">
        <f t="shared" si="45"/>
        <v>#REF!</v>
      </c>
      <c r="C101" s="39" t="s">
        <v>4145</v>
      </c>
      <c r="D101" s="26" t="s">
        <v>2145</v>
      </c>
      <c r="E101" s="7" t="s">
        <v>461</v>
      </c>
      <c r="F101" s="27">
        <v>122</v>
      </c>
      <c r="G101" s="1" t="s">
        <v>2144</v>
      </c>
      <c r="H101" s="1"/>
      <c r="I101" s="1"/>
      <c r="J101" s="1"/>
      <c r="K101" s="1"/>
      <c r="L101" s="1"/>
      <c r="M101" s="1" t="s">
        <v>73</v>
      </c>
      <c r="N101" s="1" t="s">
        <v>1</v>
      </c>
      <c r="O101" s="3">
        <v>0.55000000000000004</v>
      </c>
      <c r="P101" s="1" t="e">
        <f t="shared" si="36"/>
        <v>#REF!</v>
      </c>
      <c r="Q101" s="1"/>
      <c r="R101" s="1" t="str">
        <f>Table148[[#This Row],[Short Description]]</f>
        <v>LRABAS-W</v>
      </c>
      <c r="S101" s="1" t="s">
        <v>2143</v>
      </c>
      <c r="T101" s="1" t="s">
        <v>412</v>
      </c>
      <c r="U101" s="1" t="s">
        <v>3</v>
      </c>
      <c r="V101" s="1" t="e">
        <f t="shared" si="37"/>
        <v>#REF!</v>
      </c>
      <c r="W101" s="1" t="e">
        <f t="shared" si="38"/>
        <v>#REF!</v>
      </c>
      <c r="X101" s="1" t="s">
        <v>1879</v>
      </c>
      <c r="Y101" s="1"/>
      <c r="Z101" s="1"/>
      <c r="AA101" s="1"/>
      <c r="AB101" s="1"/>
      <c r="AC101" s="6">
        <f>Table148[[#This Row],[US MSRP]]</f>
        <v>122</v>
      </c>
      <c r="AD101" s="1"/>
      <c r="AE101" s="1"/>
      <c r="AF101" s="1"/>
      <c r="AG101" s="1"/>
      <c r="AH101" s="1" t="e">
        <f t="shared" si="39"/>
        <v>#REF!</v>
      </c>
      <c r="AI101" s="1" t="e">
        <f t="shared" si="40"/>
        <v>#REF!</v>
      </c>
      <c r="AJ101" s="1" t="e">
        <f t="shared" si="41"/>
        <v>#REF!</v>
      </c>
      <c r="AK101" s="1" t="e">
        <f t="shared" si="42"/>
        <v>#REF!</v>
      </c>
      <c r="AL101" s="1" t="s">
        <v>54</v>
      </c>
      <c r="AM101" s="1" t="s">
        <v>413</v>
      </c>
      <c r="AN101" s="11" t="e">
        <f t="shared" si="43"/>
        <v>#REF!</v>
      </c>
      <c r="AO101" s="1" t="str">
        <f>Table148[[#This Row],[Manufacturer''s Category]]</f>
        <v>Desono</v>
      </c>
      <c r="AP101" s="1"/>
      <c r="AQ101" s="1" t="e">
        <f t="shared" si="44"/>
        <v>#REF!</v>
      </c>
      <c r="AR101" s="1"/>
    </row>
    <row r="102" spans="1:44" ht="42" customHeight="1" x14ac:dyDescent="0.3">
      <c r="A102" s="1" t="e">
        <f t="shared" si="35"/>
        <v>#REF!</v>
      </c>
      <c r="B102" s="5" t="e">
        <f t="shared" si="45"/>
        <v>#REF!</v>
      </c>
      <c r="C102" s="39" t="s">
        <v>4146</v>
      </c>
      <c r="D102" s="26" t="s">
        <v>2147</v>
      </c>
      <c r="E102" s="7" t="s">
        <v>461</v>
      </c>
      <c r="F102" s="27">
        <v>128</v>
      </c>
      <c r="G102" s="1" t="s">
        <v>2146</v>
      </c>
      <c r="H102" s="1"/>
      <c r="I102" s="1"/>
      <c r="J102" s="1"/>
      <c r="K102" s="1"/>
      <c r="L102" s="1"/>
      <c r="M102" s="1" t="s">
        <v>73</v>
      </c>
      <c r="N102" s="1" t="s">
        <v>1</v>
      </c>
      <c r="O102" s="3">
        <v>0.2</v>
      </c>
      <c r="P102" s="1" t="e">
        <f t="shared" si="36"/>
        <v>#REF!</v>
      </c>
      <c r="Q102" s="1"/>
      <c r="R102" s="1" t="str">
        <f>Table148[[#This Row],[Short Description]]</f>
        <v>LRAPRE-BL</v>
      </c>
      <c r="S102" s="1" t="s">
        <v>2148</v>
      </c>
      <c r="T102" s="1" t="s">
        <v>412</v>
      </c>
      <c r="U102" s="1" t="s">
        <v>3</v>
      </c>
      <c r="V102" s="1" t="e">
        <f t="shared" si="37"/>
        <v>#REF!</v>
      </c>
      <c r="W102" s="1" t="e">
        <f t="shared" si="38"/>
        <v>#REF!</v>
      </c>
      <c r="X102" s="1" t="s">
        <v>1879</v>
      </c>
      <c r="Y102" s="1"/>
      <c r="Z102" s="1"/>
      <c r="AA102" s="1"/>
      <c r="AB102" s="1"/>
      <c r="AC102" s="6">
        <f>Table148[[#This Row],[US MSRP]]</f>
        <v>128</v>
      </c>
      <c r="AD102" s="1"/>
      <c r="AE102" s="1"/>
      <c r="AF102" s="1"/>
      <c r="AG102" s="1"/>
      <c r="AH102" s="1" t="e">
        <f t="shared" si="39"/>
        <v>#REF!</v>
      </c>
      <c r="AI102" s="1" t="e">
        <f t="shared" si="40"/>
        <v>#REF!</v>
      </c>
      <c r="AJ102" s="1" t="e">
        <f t="shared" si="41"/>
        <v>#REF!</v>
      </c>
      <c r="AK102" s="1" t="e">
        <f t="shared" si="42"/>
        <v>#REF!</v>
      </c>
      <c r="AL102" s="1" t="s">
        <v>54</v>
      </c>
      <c r="AM102" s="1" t="s">
        <v>413</v>
      </c>
      <c r="AN102" s="11" t="e">
        <f t="shared" si="43"/>
        <v>#REF!</v>
      </c>
      <c r="AO102" s="1" t="str">
        <f>Table148[[#This Row],[Manufacturer''s Category]]</f>
        <v>Desono</v>
      </c>
      <c r="AP102" s="1"/>
      <c r="AQ102" s="1" t="e">
        <f t="shared" si="44"/>
        <v>#REF!</v>
      </c>
      <c r="AR102" s="1"/>
    </row>
    <row r="103" spans="1:44" ht="42" customHeight="1" x14ac:dyDescent="0.3">
      <c r="A103" s="1" t="e">
        <f t="shared" si="35"/>
        <v>#REF!</v>
      </c>
      <c r="B103" s="5" t="e">
        <f t="shared" si="45"/>
        <v>#REF!</v>
      </c>
      <c r="C103" s="39" t="s">
        <v>4147</v>
      </c>
      <c r="D103" s="26" t="s">
        <v>2150</v>
      </c>
      <c r="E103" s="7" t="s">
        <v>461</v>
      </c>
      <c r="F103" s="27">
        <v>128</v>
      </c>
      <c r="G103" s="1" t="s">
        <v>2149</v>
      </c>
      <c r="H103" s="1"/>
      <c r="I103" s="1"/>
      <c r="J103" s="1"/>
      <c r="K103" s="1"/>
      <c r="L103" s="1"/>
      <c r="M103" s="1" t="s">
        <v>73</v>
      </c>
      <c r="N103" s="1" t="s">
        <v>1</v>
      </c>
      <c r="O103" s="3">
        <v>0.2</v>
      </c>
      <c r="P103" s="1" t="e">
        <f t="shared" si="36"/>
        <v>#REF!</v>
      </c>
      <c r="Q103" s="1"/>
      <c r="R103" s="1" t="str">
        <f>Table148[[#This Row],[Short Description]]</f>
        <v>LRAPRE-W</v>
      </c>
      <c r="S103" s="1" t="s">
        <v>2148</v>
      </c>
      <c r="T103" s="1" t="s">
        <v>412</v>
      </c>
      <c r="U103" s="1" t="s">
        <v>3</v>
      </c>
      <c r="V103" s="1" t="e">
        <f t="shared" si="37"/>
        <v>#REF!</v>
      </c>
      <c r="W103" s="1" t="e">
        <f t="shared" si="38"/>
        <v>#REF!</v>
      </c>
      <c r="X103" s="1" t="s">
        <v>1879</v>
      </c>
      <c r="Y103" s="1"/>
      <c r="Z103" s="1"/>
      <c r="AA103" s="1"/>
      <c r="AB103" s="1"/>
      <c r="AC103" s="6">
        <f>Table148[[#This Row],[US MSRP]]</f>
        <v>128</v>
      </c>
      <c r="AD103" s="1"/>
      <c r="AE103" s="1"/>
      <c r="AF103" s="1"/>
      <c r="AG103" s="1"/>
      <c r="AH103" s="1" t="e">
        <f t="shared" si="39"/>
        <v>#REF!</v>
      </c>
      <c r="AI103" s="1" t="e">
        <f t="shared" si="40"/>
        <v>#REF!</v>
      </c>
      <c r="AJ103" s="1" t="e">
        <f t="shared" si="41"/>
        <v>#REF!</v>
      </c>
      <c r="AK103" s="1" t="e">
        <f t="shared" si="42"/>
        <v>#REF!</v>
      </c>
      <c r="AL103" s="1" t="s">
        <v>54</v>
      </c>
      <c r="AM103" s="1" t="s">
        <v>413</v>
      </c>
      <c r="AN103" s="11" t="e">
        <f t="shared" si="43"/>
        <v>#REF!</v>
      </c>
      <c r="AO103" s="1" t="str">
        <f>Table148[[#This Row],[Manufacturer''s Category]]</f>
        <v>Desono</v>
      </c>
      <c r="AP103" s="1"/>
      <c r="AQ103" s="1" t="e">
        <f t="shared" si="44"/>
        <v>#REF!</v>
      </c>
      <c r="AR103" s="1"/>
    </row>
    <row r="104" spans="1:44" ht="42" customHeight="1" x14ac:dyDescent="0.3">
      <c r="A104" s="1" t="e">
        <f t="shared" si="35"/>
        <v>#REF!</v>
      </c>
      <c r="B104" s="5" t="e">
        <f t="shared" si="45"/>
        <v>#REF!</v>
      </c>
      <c r="C104" s="43" t="s">
        <v>4196</v>
      </c>
      <c r="D104" s="26" t="s">
        <v>2152</v>
      </c>
      <c r="E104" s="7" t="s">
        <v>53</v>
      </c>
      <c r="F104" s="27">
        <v>76</v>
      </c>
      <c r="G104" s="1" t="s">
        <v>2151</v>
      </c>
      <c r="H104" s="1"/>
      <c r="I104" s="1"/>
      <c r="J104" s="1"/>
      <c r="K104" s="1" t="s">
        <v>2153</v>
      </c>
      <c r="L104" s="1" t="s">
        <v>2154</v>
      </c>
      <c r="M104" s="1" t="s">
        <v>73</v>
      </c>
      <c r="N104" s="1" t="s">
        <v>1</v>
      </c>
      <c r="O104" s="3">
        <v>0.48</v>
      </c>
      <c r="P104" s="1" t="e">
        <f t="shared" si="36"/>
        <v>#REF!</v>
      </c>
      <c r="Q104" s="1"/>
      <c r="R104" s="1" t="str">
        <f>Table148[[#This Row],[Short Description]]</f>
        <v>MASK2-BL</v>
      </c>
      <c r="S104" s="1" t="s">
        <v>2155</v>
      </c>
      <c r="T104" s="1" t="s">
        <v>1923</v>
      </c>
      <c r="U104" s="1" t="s">
        <v>57</v>
      </c>
      <c r="V104" s="1" t="e">
        <f t="shared" si="37"/>
        <v>#REF!</v>
      </c>
      <c r="W104" s="1" t="e">
        <f t="shared" si="38"/>
        <v>#REF!</v>
      </c>
      <c r="X104" s="1" t="s">
        <v>1879</v>
      </c>
      <c r="Y104" s="1"/>
      <c r="Z104" s="1"/>
      <c r="AA104" s="1"/>
      <c r="AB104" s="1"/>
      <c r="AC104" s="6">
        <f>Table148[[#This Row],[US MSRP]]</f>
        <v>76</v>
      </c>
      <c r="AD104" s="1"/>
      <c r="AE104" s="1"/>
      <c r="AF104" s="1"/>
      <c r="AG104" s="1"/>
      <c r="AH104" s="1" t="e">
        <f t="shared" si="39"/>
        <v>#REF!</v>
      </c>
      <c r="AI104" s="1" t="e">
        <f t="shared" si="40"/>
        <v>#REF!</v>
      </c>
      <c r="AJ104" s="1" t="e">
        <f t="shared" si="41"/>
        <v>#REF!</v>
      </c>
      <c r="AK104" s="1" t="e">
        <f t="shared" si="42"/>
        <v>#REF!</v>
      </c>
      <c r="AL104" s="1" t="s">
        <v>73</v>
      </c>
      <c r="AM104" s="1" t="s">
        <v>76</v>
      </c>
      <c r="AN104" s="11" t="e">
        <f t="shared" si="43"/>
        <v>#REF!</v>
      </c>
      <c r="AO104" s="1" t="str">
        <f>Table148[[#This Row],[Manufacturer''s Category]]</f>
        <v>Desono</v>
      </c>
      <c r="AP104" s="1"/>
      <c r="AQ104" s="1" t="e">
        <f t="shared" si="44"/>
        <v>#REF!</v>
      </c>
      <c r="AR104" s="1"/>
    </row>
    <row r="105" spans="1:44" ht="42" customHeight="1" x14ac:dyDescent="0.3">
      <c r="A105" s="1" t="e">
        <f t="shared" si="35"/>
        <v>#REF!</v>
      </c>
      <c r="B105" s="5" t="e">
        <f t="shared" si="45"/>
        <v>#REF!</v>
      </c>
      <c r="C105" s="43" t="s">
        <v>4197</v>
      </c>
      <c r="D105" s="26" t="s">
        <v>2157</v>
      </c>
      <c r="E105" s="7" t="s">
        <v>53</v>
      </c>
      <c r="F105" s="27">
        <v>10</v>
      </c>
      <c r="G105" s="1" t="s">
        <v>2156</v>
      </c>
      <c r="H105" s="1"/>
      <c r="I105" s="1"/>
      <c r="J105" s="1"/>
      <c r="K105" s="1"/>
      <c r="L105" s="1"/>
      <c r="M105" s="1" t="s">
        <v>73</v>
      </c>
      <c r="N105" s="1" t="s">
        <v>1</v>
      </c>
      <c r="O105" s="3">
        <v>0.05</v>
      </c>
      <c r="P105" s="1" t="e">
        <f t="shared" si="36"/>
        <v>#REF!</v>
      </c>
      <c r="Q105" s="1"/>
      <c r="R105" s="1" t="str">
        <f>Table148[[#This Row],[Short Description]]</f>
        <v>MASK2CMT-BL</v>
      </c>
      <c r="S105" s="1" t="s">
        <v>2158</v>
      </c>
      <c r="T105" s="1" t="s">
        <v>412</v>
      </c>
      <c r="U105" s="1" t="s">
        <v>3</v>
      </c>
      <c r="V105" s="1" t="e">
        <f t="shared" si="37"/>
        <v>#REF!</v>
      </c>
      <c r="W105" s="1" t="e">
        <f t="shared" si="38"/>
        <v>#REF!</v>
      </c>
      <c r="X105" s="1" t="s">
        <v>1879</v>
      </c>
      <c r="Y105" s="1"/>
      <c r="Z105" s="1"/>
      <c r="AA105" s="1"/>
      <c r="AB105" s="1"/>
      <c r="AC105" s="6">
        <f>Table148[[#This Row],[US MSRP]]</f>
        <v>10</v>
      </c>
      <c r="AD105" s="1"/>
      <c r="AE105" s="1"/>
      <c r="AF105" s="1"/>
      <c r="AG105" s="1"/>
      <c r="AH105" s="1" t="e">
        <f t="shared" si="39"/>
        <v>#REF!</v>
      </c>
      <c r="AI105" s="1" t="e">
        <f t="shared" si="40"/>
        <v>#REF!</v>
      </c>
      <c r="AJ105" s="1" t="e">
        <f t="shared" si="41"/>
        <v>#REF!</v>
      </c>
      <c r="AK105" s="1" t="e">
        <f t="shared" si="42"/>
        <v>#REF!</v>
      </c>
      <c r="AL105" s="1" t="s">
        <v>73</v>
      </c>
      <c r="AM105" s="1" t="s">
        <v>76</v>
      </c>
      <c r="AN105" s="11" t="e">
        <f t="shared" si="43"/>
        <v>#REF!</v>
      </c>
      <c r="AO105" s="1" t="str">
        <f>Table148[[#This Row],[Manufacturer''s Category]]</f>
        <v>Desono</v>
      </c>
      <c r="AP105" s="1"/>
      <c r="AQ105" s="1" t="e">
        <f t="shared" si="44"/>
        <v>#REF!</v>
      </c>
      <c r="AR105" s="1"/>
    </row>
    <row r="106" spans="1:44" ht="42" customHeight="1" x14ac:dyDescent="0.3">
      <c r="A106" s="1" t="e">
        <f t="shared" si="35"/>
        <v>#REF!</v>
      </c>
      <c r="B106" s="5" t="e">
        <f t="shared" si="45"/>
        <v>#REF!</v>
      </c>
      <c r="C106" s="43" t="s">
        <v>4198</v>
      </c>
      <c r="D106" s="26" t="s">
        <v>2160</v>
      </c>
      <c r="E106" s="7" t="s">
        <v>53</v>
      </c>
      <c r="F106" s="27">
        <v>10</v>
      </c>
      <c r="G106" s="1" t="s">
        <v>2159</v>
      </c>
      <c r="H106" s="1"/>
      <c r="I106" s="1"/>
      <c r="J106" s="1"/>
      <c r="K106" s="1"/>
      <c r="L106" s="1"/>
      <c r="M106" s="1" t="s">
        <v>73</v>
      </c>
      <c r="N106" s="1" t="s">
        <v>1</v>
      </c>
      <c r="O106" s="3">
        <v>0.03</v>
      </c>
      <c r="P106" s="1" t="e">
        <f t="shared" si="36"/>
        <v>#REF!</v>
      </c>
      <c r="Q106" s="1"/>
      <c r="R106" s="1" t="str">
        <f>Table148[[#This Row],[Short Description]]</f>
        <v>MASK2CMT-W</v>
      </c>
      <c r="S106" s="1" t="s">
        <v>2161</v>
      </c>
      <c r="T106" s="1" t="s">
        <v>412</v>
      </c>
      <c r="U106" s="1" t="s">
        <v>3</v>
      </c>
      <c r="V106" s="1" t="e">
        <f t="shared" si="37"/>
        <v>#REF!</v>
      </c>
      <c r="W106" s="1" t="e">
        <f t="shared" si="38"/>
        <v>#REF!</v>
      </c>
      <c r="X106" s="1" t="s">
        <v>1879</v>
      </c>
      <c r="Y106" s="1"/>
      <c r="Z106" s="1"/>
      <c r="AA106" s="1"/>
      <c r="AB106" s="1"/>
      <c r="AC106" s="6">
        <f>Table148[[#This Row],[US MSRP]]</f>
        <v>10</v>
      </c>
      <c r="AD106" s="1"/>
      <c r="AE106" s="1"/>
      <c r="AF106" s="1"/>
      <c r="AG106" s="1"/>
      <c r="AH106" s="1" t="e">
        <f t="shared" si="39"/>
        <v>#REF!</v>
      </c>
      <c r="AI106" s="1" t="e">
        <f t="shared" si="40"/>
        <v>#REF!</v>
      </c>
      <c r="AJ106" s="1" t="e">
        <f t="shared" si="41"/>
        <v>#REF!</v>
      </c>
      <c r="AK106" s="1" t="e">
        <f t="shared" si="42"/>
        <v>#REF!</v>
      </c>
      <c r="AL106" s="1" t="s">
        <v>73</v>
      </c>
      <c r="AM106" s="1" t="s">
        <v>76</v>
      </c>
      <c r="AN106" s="11" t="e">
        <f t="shared" si="43"/>
        <v>#REF!</v>
      </c>
      <c r="AO106" s="1" t="str">
        <f>Table148[[#This Row],[Manufacturer''s Category]]</f>
        <v>Desono</v>
      </c>
      <c r="AP106" s="1"/>
      <c r="AQ106" s="1" t="e">
        <f t="shared" si="44"/>
        <v>#REF!</v>
      </c>
      <c r="AR106" s="1"/>
    </row>
    <row r="107" spans="1:44" ht="42" customHeight="1" x14ac:dyDescent="0.3">
      <c r="A107" s="1" t="e">
        <f t="shared" si="35"/>
        <v>#REF!</v>
      </c>
      <c r="B107" s="5" t="e">
        <f t="shared" si="45"/>
        <v>#REF!</v>
      </c>
      <c r="C107" s="43" t="s">
        <v>4199</v>
      </c>
      <c r="D107" s="26" t="s">
        <v>2163</v>
      </c>
      <c r="E107" s="7" t="s">
        <v>53</v>
      </c>
      <c r="F107" s="27">
        <v>76</v>
      </c>
      <c r="G107" s="1" t="s">
        <v>2162</v>
      </c>
      <c r="H107" s="1"/>
      <c r="I107" s="1"/>
      <c r="J107" s="1"/>
      <c r="K107" s="1" t="s">
        <v>2153</v>
      </c>
      <c r="L107" s="1" t="s">
        <v>2154</v>
      </c>
      <c r="M107" s="1" t="s">
        <v>73</v>
      </c>
      <c r="N107" s="1" t="s">
        <v>1</v>
      </c>
      <c r="O107" s="3">
        <v>0.48</v>
      </c>
      <c r="P107" s="1" t="e">
        <f t="shared" si="36"/>
        <v>#REF!</v>
      </c>
      <c r="Q107" s="1"/>
      <c r="R107" s="1" t="str">
        <f>Table148[[#This Row],[Short Description]]</f>
        <v>MASK2-W</v>
      </c>
      <c r="S107" s="1" t="s">
        <v>2164</v>
      </c>
      <c r="T107" s="1" t="s">
        <v>1923</v>
      </c>
      <c r="U107" s="1" t="s">
        <v>57</v>
      </c>
      <c r="V107" s="1" t="e">
        <f t="shared" si="37"/>
        <v>#REF!</v>
      </c>
      <c r="W107" s="1" t="e">
        <f t="shared" si="38"/>
        <v>#REF!</v>
      </c>
      <c r="X107" s="1" t="s">
        <v>1879</v>
      </c>
      <c r="Y107" s="1"/>
      <c r="Z107" s="1"/>
      <c r="AA107" s="1"/>
      <c r="AB107" s="1"/>
      <c r="AC107" s="6">
        <f>Table148[[#This Row],[US MSRP]]</f>
        <v>76</v>
      </c>
      <c r="AD107" s="1"/>
      <c r="AE107" s="1"/>
      <c r="AF107" s="1"/>
      <c r="AG107" s="1"/>
      <c r="AH107" s="1" t="e">
        <f t="shared" si="39"/>
        <v>#REF!</v>
      </c>
      <c r="AI107" s="1" t="e">
        <f t="shared" si="40"/>
        <v>#REF!</v>
      </c>
      <c r="AJ107" s="1" t="e">
        <f t="shared" si="41"/>
        <v>#REF!</v>
      </c>
      <c r="AK107" s="1" t="e">
        <f t="shared" si="42"/>
        <v>#REF!</v>
      </c>
      <c r="AL107" s="1" t="s">
        <v>73</v>
      </c>
      <c r="AM107" s="1" t="s">
        <v>76</v>
      </c>
      <c r="AN107" s="11" t="e">
        <f t="shared" si="43"/>
        <v>#REF!</v>
      </c>
      <c r="AO107" s="1" t="str">
        <f>Table148[[#This Row],[Manufacturer''s Category]]</f>
        <v>Desono</v>
      </c>
      <c r="AP107" s="1"/>
      <c r="AQ107" s="1" t="e">
        <f t="shared" si="44"/>
        <v>#REF!</v>
      </c>
      <c r="AR107" s="1"/>
    </row>
    <row r="108" spans="1:44" ht="42" customHeight="1" x14ac:dyDescent="0.3">
      <c r="A108" s="1" t="e">
        <f t="shared" si="35"/>
        <v>#REF!</v>
      </c>
      <c r="B108" s="5" t="e">
        <f t="shared" si="45"/>
        <v>#REF!</v>
      </c>
      <c r="C108" s="43" t="s">
        <v>4200</v>
      </c>
      <c r="D108" s="26" t="s">
        <v>2166</v>
      </c>
      <c r="E108" s="7" t="s">
        <v>53</v>
      </c>
      <c r="F108" s="27">
        <v>130</v>
      </c>
      <c r="G108" s="1" t="s">
        <v>2165</v>
      </c>
      <c r="H108" s="1"/>
      <c r="I108" s="1"/>
      <c r="J108" s="1"/>
      <c r="K108" s="1" t="s">
        <v>2116</v>
      </c>
      <c r="L108" s="1" t="s">
        <v>2167</v>
      </c>
      <c r="M108" s="1" t="s">
        <v>73</v>
      </c>
      <c r="N108" s="1" t="s">
        <v>1</v>
      </c>
      <c r="O108" s="3">
        <v>2</v>
      </c>
      <c r="P108" s="1" t="e">
        <f t="shared" si="36"/>
        <v>#REF!</v>
      </c>
      <c r="Q108" s="1"/>
      <c r="R108" s="1" t="str">
        <f>Table148[[#This Row],[Short Description]]</f>
        <v>MASK4C-BL</v>
      </c>
      <c r="S108" s="1" t="s">
        <v>2168</v>
      </c>
      <c r="T108" s="1" t="s">
        <v>1923</v>
      </c>
      <c r="U108" s="1" t="s">
        <v>57</v>
      </c>
      <c r="V108" s="1" t="e">
        <f t="shared" si="37"/>
        <v>#REF!</v>
      </c>
      <c r="W108" s="1" t="e">
        <f t="shared" si="38"/>
        <v>#REF!</v>
      </c>
      <c r="X108" s="1" t="s">
        <v>1879</v>
      </c>
      <c r="Y108" s="1"/>
      <c r="Z108" s="1"/>
      <c r="AA108" s="1"/>
      <c r="AB108" s="1"/>
      <c r="AC108" s="6">
        <f>Table148[[#This Row],[US MSRP]]</f>
        <v>130</v>
      </c>
      <c r="AD108" s="1"/>
      <c r="AE108" s="1"/>
      <c r="AF108" s="1"/>
      <c r="AG108" s="1"/>
      <c r="AH108" s="1" t="e">
        <f t="shared" si="39"/>
        <v>#REF!</v>
      </c>
      <c r="AI108" s="1" t="e">
        <f t="shared" si="40"/>
        <v>#REF!</v>
      </c>
      <c r="AJ108" s="1" t="e">
        <f t="shared" si="41"/>
        <v>#REF!</v>
      </c>
      <c r="AK108" s="1" t="e">
        <f t="shared" si="42"/>
        <v>#REF!</v>
      </c>
      <c r="AL108" s="1" t="s">
        <v>73</v>
      </c>
      <c r="AM108" s="1" t="s">
        <v>76</v>
      </c>
      <c r="AN108" s="11" t="e">
        <f t="shared" si="43"/>
        <v>#REF!</v>
      </c>
      <c r="AO108" s="1" t="str">
        <f>Table148[[#This Row],[Manufacturer''s Category]]</f>
        <v>Desono</v>
      </c>
      <c r="AP108" s="1"/>
      <c r="AQ108" s="1" t="e">
        <f t="shared" si="44"/>
        <v>#REF!</v>
      </c>
      <c r="AR108" s="1"/>
    </row>
    <row r="109" spans="1:44" ht="42" customHeight="1" x14ac:dyDescent="0.3">
      <c r="A109" s="1" t="e">
        <f t="shared" si="35"/>
        <v>#REF!</v>
      </c>
      <c r="B109" s="5" t="e">
        <f t="shared" si="45"/>
        <v>#REF!</v>
      </c>
      <c r="C109" s="43" t="s">
        <v>4201</v>
      </c>
      <c r="D109" s="26" t="s">
        <v>2170</v>
      </c>
      <c r="E109" s="7" t="s">
        <v>53</v>
      </c>
      <c r="F109" s="27">
        <v>140</v>
      </c>
      <c r="G109" s="1" t="s">
        <v>2169</v>
      </c>
      <c r="H109" s="1"/>
      <c r="I109" s="1"/>
      <c r="J109" s="1"/>
      <c r="K109" s="1" t="s">
        <v>2116</v>
      </c>
      <c r="L109" s="1" t="s">
        <v>2167</v>
      </c>
      <c r="M109" s="1" t="s">
        <v>73</v>
      </c>
      <c r="N109" s="1" t="s">
        <v>1</v>
      </c>
      <c r="O109" s="3">
        <v>2.25</v>
      </c>
      <c r="P109" s="1" t="e">
        <f t="shared" si="36"/>
        <v>#REF!</v>
      </c>
      <c r="Q109" s="1"/>
      <c r="R109" s="1" t="str">
        <f>Table148[[#This Row],[Short Description]]</f>
        <v>MASK4CT-BL</v>
      </c>
      <c r="S109" s="1" t="s">
        <v>2171</v>
      </c>
      <c r="T109" s="1" t="s">
        <v>1923</v>
      </c>
      <c r="U109" s="1" t="s">
        <v>57</v>
      </c>
      <c r="V109" s="1" t="e">
        <f t="shared" si="37"/>
        <v>#REF!</v>
      </c>
      <c r="W109" s="1" t="e">
        <f t="shared" si="38"/>
        <v>#REF!</v>
      </c>
      <c r="X109" s="1" t="s">
        <v>1879</v>
      </c>
      <c r="Y109" s="1"/>
      <c r="Z109" s="1"/>
      <c r="AA109" s="1"/>
      <c r="AB109" s="1"/>
      <c r="AC109" s="6">
        <f>Table148[[#This Row],[US MSRP]]</f>
        <v>140</v>
      </c>
      <c r="AD109" s="1"/>
      <c r="AE109" s="1"/>
      <c r="AF109" s="1"/>
      <c r="AG109" s="1"/>
      <c r="AH109" s="1" t="e">
        <f t="shared" si="39"/>
        <v>#REF!</v>
      </c>
      <c r="AI109" s="1" t="e">
        <f t="shared" si="40"/>
        <v>#REF!</v>
      </c>
      <c r="AJ109" s="1" t="e">
        <f t="shared" si="41"/>
        <v>#REF!</v>
      </c>
      <c r="AK109" s="1" t="e">
        <f t="shared" si="42"/>
        <v>#REF!</v>
      </c>
      <c r="AL109" s="1" t="s">
        <v>73</v>
      </c>
      <c r="AM109" s="1" t="s">
        <v>76</v>
      </c>
      <c r="AN109" s="11" t="e">
        <f t="shared" si="43"/>
        <v>#REF!</v>
      </c>
      <c r="AO109" s="1" t="str">
        <f>Table148[[#This Row],[Manufacturer''s Category]]</f>
        <v>Desono</v>
      </c>
      <c r="AP109" s="1"/>
      <c r="AQ109" s="1" t="e">
        <f t="shared" si="44"/>
        <v>#REF!</v>
      </c>
      <c r="AR109" s="1"/>
    </row>
    <row r="110" spans="1:44" ht="42" customHeight="1" x14ac:dyDescent="0.3">
      <c r="A110" s="1" t="e">
        <f t="shared" si="35"/>
        <v>#REF!</v>
      </c>
      <c r="B110" s="5" t="e">
        <f t="shared" si="45"/>
        <v>#REF!</v>
      </c>
      <c r="C110" s="43" t="s">
        <v>4202</v>
      </c>
      <c r="D110" s="26" t="s">
        <v>2173</v>
      </c>
      <c r="E110" s="7" t="s">
        <v>53</v>
      </c>
      <c r="F110" s="27">
        <v>140</v>
      </c>
      <c r="G110" s="1" t="s">
        <v>2172</v>
      </c>
      <c r="H110" s="1"/>
      <c r="I110" s="1"/>
      <c r="J110" s="1"/>
      <c r="K110" s="1" t="s">
        <v>2116</v>
      </c>
      <c r="L110" s="1" t="s">
        <v>2167</v>
      </c>
      <c r="M110" s="1" t="s">
        <v>73</v>
      </c>
      <c r="N110" s="1" t="s">
        <v>1</v>
      </c>
      <c r="O110" s="3">
        <v>2.25</v>
      </c>
      <c r="P110" s="1" t="e">
        <f t="shared" si="36"/>
        <v>#REF!</v>
      </c>
      <c r="Q110" s="1"/>
      <c r="R110" s="1" t="str">
        <f>Table148[[#This Row],[Short Description]]</f>
        <v>MASK4CT-W</v>
      </c>
      <c r="S110" s="1" t="s">
        <v>2174</v>
      </c>
      <c r="T110" s="1" t="s">
        <v>1923</v>
      </c>
      <c r="U110" s="1" t="s">
        <v>57</v>
      </c>
      <c r="V110" s="1" t="e">
        <f t="shared" si="37"/>
        <v>#REF!</v>
      </c>
      <c r="W110" s="1" t="e">
        <f t="shared" si="38"/>
        <v>#REF!</v>
      </c>
      <c r="X110" s="1" t="s">
        <v>1879</v>
      </c>
      <c r="Y110" s="1"/>
      <c r="Z110" s="1"/>
      <c r="AA110" s="1"/>
      <c r="AB110" s="1"/>
      <c r="AC110" s="6">
        <f>Table148[[#This Row],[US MSRP]]</f>
        <v>140</v>
      </c>
      <c r="AD110" s="1"/>
      <c r="AE110" s="1"/>
      <c r="AF110" s="1"/>
      <c r="AG110" s="1"/>
      <c r="AH110" s="1" t="e">
        <f t="shared" si="39"/>
        <v>#REF!</v>
      </c>
      <c r="AI110" s="1" t="e">
        <f t="shared" si="40"/>
        <v>#REF!</v>
      </c>
      <c r="AJ110" s="1" t="e">
        <f t="shared" si="41"/>
        <v>#REF!</v>
      </c>
      <c r="AK110" s="1" t="e">
        <f t="shared" si="42"/>
        <v>#REF!</v>
      </c>
      <c r="AL110" s="1" t="s">
        <v>73</v>
      </c>
      <c r="AM110" s="1" t="s">
        <v>76</v>
      </c>
      <c r="AN110" s="11" t="e">
        <f t="shared" si="43"/>
        <v>#REF!</v>
      </c>
      <c r="AO110" s="1" t="str">
        <f>Table148[[#This Row],[Manufacturer''s Category]]</f>
        <v>Desono</v>
      </c>
      <c r="AP110" s="1"/>
      <c r="AQ110" s="1" t="e">
        <f t="shared" si="44"/>
        <v>#REF!</v>
      </c>
      <c r="AR110" s="1"/>
    </row>
    <row r="111" spans="1:44" ht="42" customHeight="1" x14ac:dyDescent="0.3">
      <c r="A111" s="1" t="e">
        <f t="shared" si="35"/>
        <v>#REF!</v>
      </c>
      <c r="B111" s="5" t="e">
        <f t="shared" si="45"/>
        <v>#REF!</v>
      </c>
      <c r="C111" s="43" t="s">
        <v>4203</v>
      </c>
      <c r="D111" s="26" t="s">
        <v>2176</v>
      </c>
      <c r="E111" s="7" t="s">
        <v>53</v>
      </c>
      <c r="F111" s="27">
        <v>130</v>
      </c>
      <c r="G111" s="1" t="s">
        <v>2175</v>
      </c>
      <c r="H111" s="1"/>
      <c r="I111" s="1"/>
      <c r="J111" s="1"/>
      <c r="K111" s="1" t="s">
        <v>2116</v>
      </c>
      <c r="L111" s="1" t="s">
        <v>2167</v>
      </c>
      <c r="M111" s="1" t="s">
        <v>73</v>
      </c>
      <c r="N111" s="1" t="s">
        <v>1</v>
      </c>
      <c r="O111" s="3">
        <v>2</v>
      </c>
      <c r="P111" s="1" t="e">
        <f t="shared" si="36"/>
        <v>#REF!</v>
      </c>
      <c r="Q111" s="1"/>
      <c r="R111" s="1" t="str">
        <f>Table148[[#This Row],[Short Description]]</f>
        <v>MASK4C-W</v>
      </c>
      <c r="S111" s="1" t="s">
        <v>2177</v>
      </c>
      <c r="T111" s="1" t="s">
        <v>1923</v>
      </c>
      <c r="U111" s="1" t="s">
        <v>57</v>
      </c>
      <c r="V111" s="1" t="e">
        <f t="shared" si="37"/>
        <v>#REF!</v>
      </c>
      <c r="W111" s="1" t="e">
        <f t="shared" si="38"/>
        <v>#REF!</v>
      </c>
      <c r="X111" s="1" t="s">
        <v>1879</v>
      </c>
      <c r="Y111" s="1"/>
      <c r="Z111" s="1"/>
      <c r="AA111" s="1"/>
      <c r="AB111" s="1"/>
      <c r="AC111" s="6">
        <f>Table148[[#This Row],[US MSRP]]</f>
        <v>130</v>
      </c>
      <c r="AD111" s="1"/>
      <c r="AE111" s="1"/>
      <c r="AF111" s="1"/>
      <c r="AG111" s="1"/>
      <c r="AH111" s="1" t="e">
        <f t="shared" si="39"/>
        <v>#REF!</v>
      </c>
      <c r="AI111" s="1" t="e">
        <f t="shared" si="40"/>
        <v>#REF!</v>
      </c>
      <c r="AJ111" s="1" t="e">
        <f t="shared" si="41"/>
        <v>#REF!</v>
      </c>
      <c r="AK111" s="1" t="e">
        <f t="shared" si="42"/>
        <v>#REF!</v>
      </c>
      <c r="AL111" s="1" t="s">
        <v>73</v>
      </c>
      <c r="AM111" s="1" t="s">
        <v>76</v>
      </c>
      <c r="AN111" s="11" t="e">
        <f t="shared" si="43"/>
        <v>#REF!</v>
      </c>
      <c r="AO111" s="1" t="str">
        <f>Table148[[#This Row],[Manufacturer''s Category]]</f>
        <v>Desono</v>
      </c>
      <c r="AP111" s="1"/>
      <c r="AQ111" s="1" t="e">
        <f t="shared" si="44"/>
        <v>#REF!</v>
      </c>
      <c r="AR111" s="1"/>
    </row>
    <row r="112" spans="1:44" ht="42" customHeight="1" x14ac:dyDescent="0.3">
      <c r="A112" s="1" t="e">
        <f t="shared" si="35"/>
        <v>#REF!</v>
      </c>
      <c r="B112" s="5" t="e">
        <f t="shared" si="45"/>
        <v>#REF!</v>
      </c>
      <c r="C112" s="43" t="s">
        <v>4204</v>
      </c>
      <c r="D112" s="44" t="s">
        <v>2179</v>
      </c>
      <c r="E112" s="12" t="s">
        <v>53</v>
      </c>
      <c r="F112" s="38">
        <v>180</v>
      </c>
      <c r="G112" s="1" t="s">
        <v>2178</v>
      </c>
      <c r="H112" s="1"/>
      <c r="I112" s="1"/>
      <c r="J112" s="1"/>
      <c r="K112" s="1" t="s">
        <v>456</v>
      </c>
      <c r="L112" s="1" t="s">
        <v>2180</v>
      </c>
      <c r="M112" s="1" t="s">
        <v>73</v>
      </c>
      <c r="N112" s="1" t="s">
        <v>1</v>
      </c>
      <c r="O112" s="3">
        <v>3.8</v>
      </c>
      <c r="P112" s="1" t="e">
        <f t="shared" si="36"/>
        <v>#REF!</v>
      </c>
      <c r="Q112" s="1"/>
      <c r="R112" s="1" t="str">
        <f>Table148[[#This Row],[Short Description]]</f>
        <v>MASK6C-BL</v>
      </c>
      <c r="S112" s="1" t="s">
        <v>2181</v>
      </c>
      <c r="T112" s="1" t="s">
        <v>1923</v>
      </c>
      <c r="U112" s="1" t="s">
        <v>57</v>
      </c>
      <c r="V112" s="1" t="e">
        <f t="shared" si="37"/>
        <v>#REF!</v>
      </c>
      <c r="W112" s="1" t="e">
        <f t="shared" si="38"/>
        <v>#REF!</v>
      </c>
      <c r="X112" s="1" t="s">
        <v>1879</v>
      </c>
      <c r="Y112" s="1"/>
      <c r="Z112" s="1"/>
      <c r="AA112" s="1"/>
      <c r="AB112" s="1"/>
      <c r="AC112" s="6">
        <f>Table148[[#This Row],[US MSRP]]</f>
        <v>180</v>
      </c>
      <c r="AD112" s="1"/>
      <c r="AE112" s="1"/>
      <c r="AF112" s="1"/>
      <c r="AG112" s="1"/>
      <c r="AH112" s="1" t="e">
        <f t="shared" si="39"/>
        <v>#REF!</v>
      </c>
      <c r="AI112" s="1" t="e">
        <f t="shared" si="40"/>
        <v>#REF!</v>
      </c>
      <c r="AJ112" s="1" t="e">
        <f t="shared" si="41"/>
        <v>#REF!</v>
      </c>
      <c r="AK112" s="1" t="e">
        <f t="shared" si="42"/>
        <v>#REF!</v>
      </c>
      <c r="AL112" s="1" t="s">
        <v>73</v>
      </c>
      <c r="AM112" s="1" t="s">
        <v>76</v>
      </c>
      <c r="AN112" s="11" t="e">
        <f t="shared" si="43"/>
        <v>#REF!</v>
      </c>
      <c r="AO112" s="1" t="str">
        <f>Table148[[#This Row],[Manufacturer''s Category]]</f>
        <v>Desono</v>
      </c>
      <c r="AP112" s="1"/>
      <c r="AQ112" s="1" t="e">
        <f t="shared" si="44"/>
        <v>#REF!</v>
      </c>
      <c r="AR112" s="1"/>
    </row>
    <row r="113" spans="1:44" ht="42" customHeight="1" x14ac:dyDescent="0.3">
      <c r="A113" s="1" t="e">
        <f t="shared" si="35"/>
        <v>#REF!</v>
      </c>
      <c r="B113" s="5" t="e">
        <f t="shared" si="45"/>
        <v>#REF!</v>
      </c>
      <c r="C113" s="43" t="s">
        <v>4205</v>
      </c>
      <c r="D113" s="26" t="s">
        <v>2183</v>
      </c>
      <c r="E113" s="7" t="s">
        <v>53</v>
      </c>
      <c r="F113" s="27">
        <v>190</v>
      </c>
      <c r="G113" s="1" t="s">
        <v>2182</v>
      </c>
      <c r="H113" s="1"/>
      <c r="I113" s="1"/>
      <c r="J113" s="1"/>
      <c r="K113" s="1" t="s">
        <v>456</v>
      </c>
      <c r="L113" s="1" t="s">
        <v>2184</v>
      </c>
      <c r="M113" s="1" t="s">
        <v>73</v>
      </c>
      <c r="N113" s="1" t="s">
        <v>1</v>
      </c>
      <c r="O113" s="3">
        <v>4.4000000000000004</v>
      </c>
      <c r="P113" s="1" t="e">
        <f t="shared" si="36"/>
        <v>#REF!</v>
      </c>
      <c r="Q113" s="1"/>
      <c r="R113" s="1" t="str">
        <f>Table148[[#This Row],[Short Description]]</f>
        <v>MASK6CT-BL</v>
      </c>
      <c r="S113" s="1" t="s">
        <v>2185</v>
      </c>
      <c r="T113" s="1" t="s">
        <v>1923</v>
      </c>
      <c r="U113" s="1" t="s">
        <v>57</v>
      </c>
      <c r="V113" s="1" t="e">
        <f t="shared" si="37"/>
        <v>#REF!</v>
      </c>
      <c r="W113" s="1" t="e">
        <f t="shared" si="38"/>
        <v>#REF!</v>
      </c>
      <c r="X113" s="1" t="s">
        <v>1879</v>
      </c>
      <c r="Y113" s="1"/>
      <c r="Z113" s="1"/>
      <c r="AA113" s="1"/>
      <c r="AB113" s="1"/>
      <c r="AC113" s="6">
        <f>Table148[[#This Row],[US MSRP]]</f>
        <v>190</v>
      </c>
      <c r="AD113" s="1"/>
      <c r="AE113" s="1"/>
      <c r="AF113" s="1"/>
      <c r="AG113" s="1"/>
      <c r="AH113" s="1" t="e">
        <f t="shared" si="39"/>
        <v>#REF!</v>
      </c>
      <c r="AI113" s="1" t="e">
        <f t="shared" si="40"/>
        <v>#REF!</v>
      </c>
      <c r="AJ113" s="1" t="e">
        <f t="shared" si="41"/>
        <v>#REF!</v>
      </c>
      <c r="AK113" s="1" t="e">
        <f t="shared" si="42"/>
        <v>#REF!</v>
      </c>
      <c r="AL113" s="1" t="s">
        <v>73</v>
      </c>
      <c r="AM113" s="1" t="s">
        <v>76</v>
      </c>
      <c r="AN113" s="11" t="e">
        <f t="shared" si="43"/>
        <v>#REF!</v>
      </c>
      <c r="AO113" s="1" t="str">
        <f>Table148[[#This Row],[Manufacturer''s Category]]</f>
        <v>Desono</v>
      </c>
      <c r="AP113" s="1"/>
      <c r="AQ113" s="1" t="e">
        <f t="shared" si="44"/>
        <v>#REF!</v>
      </c>
      <c r="AR113" s="1"/>
    </row>
    <row r="114" spans="1:44" ht="42" customHeight="1" x14ac:dyDescent="0.3">
      <c r="A114" s="1" t="e">
        <f t="shared" si="35"/>
        <v>#REF!</v>
      </c>
      <c r="B114" s="5" t="e">
        <f t="shared" si="45"/>
        <v>#REF!</v>
      </c>
      <c r="C114" s="43" t="s">
        <v>4206</v>
      </c>
      <c r="D114" s="26" t="s">
        <v>2187</v>
      </c>
      <c r="E114" s="7" t="s">
        <v>53</v>
      </c>
      <c r="F114" s="27">
        <v>190</v>
      </c>
      <c r="G114" s="1" t="s">
        <v>2186</v>
      </c>
      <c r="H114" s="1"/>
      <c r="I114" s="1"/>
      <c r="J114" s="1"/>
      <c r="K114" s="1" t="s">
        <v>456</v>
      </c>
      <c r="L114" s="1" t="s">
        <v>2180</v>
      </c>
      <c r="M114" s="1" t="s">
        <v>73</v>
      </c>
      <c r="N114" s="1" t="s">
        <v>1</v>
      </c>
      <c r="O114" s="3">
        <v>4.4000000000000004</v>
      </c>
      <c r="P114" s="1" t="e">
        <f t="shared" si="36"/>
        <v>#REF!</v>
      </c>
      <c r="Q114" s="1"/>
      <c r="R114" s="1" t="str">
        <f>Table148[[#This Row],[Short Description]]</f>
        <v>MASK6CT-W</v>
      </c>
      <c r="S114" s="1" t="s">
        <v>2188</v>
      </c>
      <c r="T114" s="1" t="s">
        <v>1923</v>
      </c>
      <c r="U114" s="1" t="s">
        <v>57</v>
      </c>
      <c r="V114" s="1" t="e">
        <f t="shared" si="37"/>
        <v>#REF!</v>
      </c>
      <c r="W114" s="1" t="e">
        <f t="shared" si="38"/>
        <v>#REF!</v>
      </c>
      <c r="X114" s="1" t="s">
        <v>1879</v>
      </c>
      <c r="Y114" s="1"/>
      <c r="Z114" s="1"/>
      <c r="AA114" s="1"/>
      <c r="AB114" s="1"/>
      <c r="AC114" s="6">
        <f>Table148[[#This Row],[US MSRP]]</f>
        <v>190</v>
      </c>
      <c r="AD114" s="1"/>
      <c r="AE114" s="1"/>
      <c r="AF114" s="1"/>
      <c r="AG114" s="1"/>
      <c r="AH114" s="1" t="e">
        <f t="shared" si="39"/>
        <v>#REF!</v>
      </c>
      <c r="AI114" s="1" t="e">
        <f t="shared" si="40"/>
        <v>#REF!</v>
      </c>
      <c r="AJ114" s="1" t="e">
        <f t="shared" si="41"/>
        <v>#REF!</v>
      </c>
      <c r="AK114" s="1" t="e">
        <f t="shared" si="42"/>
        <v>#REF!</v>
      </c>
      <c r="AL114" s="1" t="s">
        <v>73</v>
      </c>
      <c r="AM114" s="1" t="s">
        <v>76</v>
      </c>
      <c r="AN114" s="11" t="e">
        <f t="shared" si="43"/>
        <v>#REF!</v>
      </c>
      <c r="AO114" s="1" t="str">
        <f>Table148[[#This Row],[Manufacturer''s Category]]</f>
        <v>Desono</v>
      </c>
      <c r="AP114" s="1"/>
      <c r="AQ114" s="1" t="e">
        <f t="shared" si="44"/>
        <v>#REF!</v>
      </c>
      <c r="AR114" s="1"/>
    </row>
    <row r="115" spans="1:44" ht="42" customHeight="1" x14ac:dyDescent="0.3">
      <c r="A115" s="1" t="e">
        <f t="shared" si="35"/>
        <v>#REF!</v>
      </c>
      <c r="B115" s="5" t="e">
        <f t="shared" si="45"/>
        <v>#REF!</v>
      </c>
      <c r="C115" s="43" t="s">
        <v>4207</v>
      </c>
      <c r="D115" s="26" t="s">
        <v>2190</v>
      </c>
      <c r="E115" s="7" t="s">
        <v>53</v>
      </c>
      <c r="F115" s="27">
        <v>180</v>
      </c>
      <c r="G115" s="1" t="s">
        <v>2189</v>
      </c>
      <c r="H115" s="1"/>
      <c r="I115" s="1"/>
      <c r="J115" s="1"/>
      <c r="K115" s="1" t="s">
        <v>456</v>
      </c>
      <c r="L115" s="1" t="s">
        <v>2180</v>
      </c>
      <c r="M115" s="1" t="s">
        <v>73</v>
      </c>
      <c r="N115" s="1" t="s">
        <v>1</v>
      </c>
      <c r="O115" s="3">
        <v>3.8</v>
      </c>
      <c r="P115" s="1" t="e">
        <f t="shared" si="36"/>
        <v>#REF!</v>
      </c>
      <c r="Q115" s="1"/>
      <c r="R115" s="1" t="str">
        <f>Table148[[#This Row],[Short Description]]</f>
        <v>MASK6C-W</v>
      </c>
      <c r="S115" s="1" t="s">
        <v>2191</v>
      </c>
      <c r="T115" s="1" t="s">
        <v>1923</v>
      </c>
      <c r="U115" s="1" t="s">
        <v>57</v>
      </c>
      <c r="V115" s="1" t="e">
        <f t="shared" si="37"/>
        <v>#REF!</v>
      </c>
      <c r="W115" s="1" t="e">
        <f t="shared" si="38"/>
        <v>#REF!</v>
      </c>
      <c r="X115" s="1" t="s">
        <v>1879</v>
      </c>
      <c r="Y115" s="1"/>
      <c r="Z115" s="1"/>
      <c r="AA115" s="1"/>
      <c r="AB115" s="1"/>
      <c r="AC115" s="6">
        <f>Table148[[#This Row],[US MSRP]]</f>
        <v>180</v>
      </c>
      <c r="AD115" s="1"/>
      <c r="AE115" s="1"/>
      <c r="AF115" s="1"/>
      <c r="AG115" s="1"/>
      <c r="AH115" s="1" t="e">
        <f t="shared" si="39"/>
        <v>#REF!</v>
      </c>
      <c r="AI115" s="1" t="e">
        <f t="shared" si="40"/>
        <v>#REF!</v>
      </c>
      <c r="AJ115" s="1" t="e">
        <f t="shared" si="41"/>
        <v>#REF!</v>
      </c>
      <c r="AK115" s="1" t="e">
        <f t="shared" si="42"/>
        <v>#REF!</v>
      </c>
      <c r="AL115" s="1" t="s">
        <v>73</v>
      </c>
      <c r="AM115" s="1" t="s">
        <v>76</v>
      </c>
      <c r="AN115" s="11" t="e">
        <f t="shared" si="43"/>
        <v>#REF!</v>
      </c>
      <c r="AO115" s="1" t="str">
        <f>Table148[[#This Row],[Manufacturer''s Category]]</f>
        <v>Desono</v>
      </c>
      <c r="AP115" s="1"/>
      <c r="AQ115" s="1" t="e">
        <f t="shared" si="44"/>
        <v>#REF!</v>
      </c>
      <c r="AR115" s="1"/>
    </row>
    <row r="116" spans="1:44" ht="42" customHeight="1" x14ac:dyDescent="0.3">
      <c r="A116" s="1" t="e">
        <f t="shared" si="35"/>
        <v>#REF!</v>
      </c>
      <c r="B116" s="5" t="e">
        <f t="shared" si="45"/>
        <v>#REF!</v>
      </c>
      <c r="C116" s="43" t="s">
        <v>4208</v>
      </c>
      <c r="D116" s="26" t="s">
        <v>2193</v>
      </c>
      <c r="E116" s="7" t="s">
        <v>53</v>
      </c>
      <c r="F116" s="27">
        <v>30</v>
      </c>
      <c r="G116" s="1" t="s">
        <v>2192</v>
      </c>
      <c r="H116" s="1"/>
      <c r="I116" s="1"/>
      <c r="J116" s="1"/>
      <c r="K116" s="1"/>
      <c r="L116" s="1"/>
      <c r="M116" s="1" t="s">
        <v>73</v>
      </c>
      <c r="N116" s="1" t="s">
        <v>1</v>
      </c>
      <c r="O116" s="3">
        <v>1</v>
      </c>
      <c r="P116" s="1" t="e">
        <f t="shared" si="36"/>
        <v>#REF!</v>
      </c>
      <c r="Q116" s="1"/>
      <c r="R116" s="1" t="str">
        <f>Table148[[#This Row],[Short Description]]</f>
        <v>MASKCL-BL</v>
      </c>
      <c r="S116" s="1" t="s">
        <v>2194</v>
      </c>
      <c r="T116" s="1" t="s">
        <v>412</v>
      </c>
      <c r="U116" s="1" t="s">
        <v>3</v>
      </c>
      <c r="V116" s="1" t="e">
        <f t="shared" si="37"/>
        <v>#REF!</v>
      </c>
      <c r="W116" s="1" t="e">
        <f t="shared" si="38"/>
        <v>#REF!</v>
      </c>
      <c r="X116" s="1" t="s">
        <v>1879</v>
      </c>
      <c r="Y116" s="1"/>
      <c r="Z116" s="1"/>
      <c r="AA116" s="1"/>
      <c r="AB116" s="1"/>
      <c r="AC116" s="6">
        <f>Table148[[#This Row],[US MSRP]]</f>
        <v>30</v>
      </c>
      <c r="AD116" s="1"/>
      <c r="AE116" s="1"/>
      <c r="AF116" s="1"/>
      <c r="AG116" s="1"/>
      <c r="AH116" s="1" t="e">
        <f t="shared" si="39"/>
        <v>#REF!</v>
      </c>
      <c r="AI116" s="1" t="e">
        <f t="shared" si="40"/>
        <v>#REF!</v>
      </c>
      <c r="AJ116" s="1" t="e">
        <f t="shared" si="41"/>
        <v>#REF!</v>
      </c>
      <c r="AK116" s="1" t="e">
        <f t="shared" si="42"/>
        <v>#REF!</v>
      </c>
      <c r="AL116" s="1" t="s">
        <v>73</v>
      </c>
      <c r="AM116" s="1" t="s">
        <v>76</v>
      </c>
      <c r="AN116" s="11" t="e">
        <f t="shared" si="43"/>
        <v>#REF!</v>
      </c>
      <c r="AO116" s="1" t="str">
        <f>Table148[[#This Row],[Manufacturer''s Category]]</f>
        <v>Desono</v>
      </c>
      <c r="AP116" s="1"/>
      <c r="AQ116" s="1" t="e">
        <f t="shared" si="44"/>
        <v>#REF!</v>
      </c>
      <c r="AR116" s="1"/>
    </row>
    <row r="117" spans="1:44" ht="42" customHeight="1" x14ac:dyDescent="0.3">
      <c r="A117" s="1" t="e">
        <f t="shared" si="35"/>
        <v>#REF!</v>
      </c>
      <c r="B117" s="5" t="e">
        <f t="shared" si="45"/>
        <v>#REF!</v>
      </c>
      <c r="C117" s="43" t="s">
        <v>4209</v>
      </c>
      <c r="D117" s="26" t="s">
        <v>2196</v>
      </c>
      <c r="E117" s="7" t="s">
        <v>53</v>
      </c>
      <c r="F117" s="27">
        <v>30</v>
      </c>
      <c r="G117" s="1" t="s">
        <v>2195</v>
      </c>
      <c r="H117" s="1"/>
      <c r="I117" s="1"/>
      <c r="J117" s="1"/>
      <c r="K117" s="1"/>
      <c r="L117" s="1"/>
      <c r="M117" s="1" t="s">
        <v>73</v>
      </c>
      <c r="N117" s="1" t="s">
        <v>1</v>
      </c>
      <c r="O117" s="3">
        <v>1</v>
      </c>
      <c r="P117" s="1" t="e">
        <f t="shared" si="36"/>
        <v>#REF!</v>
      </c>
      <c r="Q117" s="1"/>
      <c r="R117" s="1" t="str">
        <f>Table148[[#This Row],[Short Description]]</f>
        <v>MASKCL-W</v>
      </c>
      <c r="S117" s="1" t="s">
        <v>2197</v>
      </c>
      <c r="T117" s="1" t="s">
        <v>412</v>
      </c>
      <c r="U117" s="1" t="s">
        <v>3</v>
      </c>
      <c r="V117" s="1" t="e">
        <f t="shared" si="37"/>
        <v>#REF!</v>
      </c>
      <c r="W117" s="1" t="e">
        <f t="shared" si="38"/>
        <v>#REF!</v>
      </c>
      <c r="X117" s="1" t="s">
        <v>1879</v>
      </c>
      <c r="Y117" s="1"/>
      <c r="Z117" s="1"/>
      <c r="AA117" s="1"/>
      <c r="AB117" s="1"/>
      <c r="AC117" s="6">
        <f>Table148[[#This Row],[US MSRP]]</f>
        <v>30</v>
      </c>
      <c r="AD117" s="1"/>
      <c r="AE117" s="1"/>
      <c r="AF117" s="1"/>
      <c r="AG117" s="1"/>
      <c r="AH117" s="1" t="e">
        <f t="shared" si="39"/>
        <v>#REF!</v>
      </c>
      <c r="AI117" s="1" t="e">
        <f t="shared" si="40"/>
        <v>#REF!</v>
      </c>
      <c r="AJ117" s="1" t="e">
        <f t="shared" si="41"/>
        <v>#REF!</v>
      </c>
      <c r="AK117" s="1" t="e">
        <f t="shared" si="42"/>
        <v>#REF!</v>
      </c>
      <c r="AL117" s="1" t="s">
        <v>73</v>
      </c>
      <c r="AM117" s="1" t="s">
        <v>76</v>
      </c>
      <c r="AN117" s="11" t="e">
        <f t="shared" si="43"/>
        <v>#REF!</v>
      </c>
      <c r="AO117" s="1" t="str">
        <f>Table148[[#This Row],[Manufacturer''s Category]]</f>
        <v>Desono</v>
      </c>
      <c r="AP117" s="1"/>
      <c r="AQ117" s="1" t="e">
        <f t="shared" si="44"/>
        <v>#REF!</v>
      </c>
      <c r="AR117" s="1"/>
    </row>
    <row r="118" spans="1:44" ht="42" customHeight="1" x14ac:dyDescent="0.3">
      <c r="A118" s="1" t="e">
        <f t="shared" si="35"/>
        <v>#REF!</v>
      </c>
      <c r="B118" s="5" t="e">
        <f t="shared" si="45"/>
        <v>#REF!</v>
      </c>
      <c r="C118" s="43" t="s">
        <v>4210</v>
      </c>
      <c r="D118" s="44" t="s">
        <v>2199</v>
      </c>
      <c r="E118" s="12" t="s">
        <v>53</v>
      </c>
      <c r="F118" s="38">
        <v>50</v>
      </c>
      <c r="G118" s="1" t="s">
        <v>2198</v>
      </c>
      <c r="H118" s="1"/>
      <c r="I118" s="1"/>
      <c r="J118" s="1"/>
      <c r="K118" s="1"/>
      <c r="L118" s="1"/>
      <c r="M118" s="1" t="s">
        <v>73</v>
      </c>
      <c r="N118" s="1" t="s">
        <v>1</v>
      </c>
      <c r="O118" s="3">
        <v>0.45</v>
      </c>
      <c r="P118" s="1" t="e">
        <f t="shared" si="36"/>
        <v>#REF!</v>
      </c>
      <c r="Q118" s="1"/>
      <c r="R118" s="1" t="str">
        <f>Table148[[#This Row],[Short Description]]</f>
        <v>MASKCV-BL</v>
      </c>
      <c r="S118" s="1" t="s">
        <v>2200</v>
      </c>
      <c r="T118" s="1" t="s">
        <v>412</v>
      </c>
      <c r="U118" s="1" t="s">
        <v>3</v>
      </c>
      <c r="V118" s="1" t="e">
        <f t="shared" si="37"/>
        <v>#REF!</v>
      </c>
      <c r="W118" s="1" t="e">
        <f t="shared" si="38"/>
        <v>#REF!</v>
      </c>
      <c r="X118" s="1" t="s">
        <v>1879</v>
      </c>
      <c r="Y118" s="1"/>
      <c r="Z118" s="1"/>
      <c r="AA118" s="1"/>
      <c r="AB118" s="1"/>
      <c r="AC118" s="6">
        <f>Table148[[#This Row],[US MSRP]]</f>
        <v>50</v>
      </c>
      <c r="AD118" s="1"/>
      <c r="AE118" s="1"/>
      <c r="AF118" s="1"/>
      <c r="AG118" s="1"/>
      <c r="AH118" s="1" t="e">
        <f t="shared" si="39"/>
        <v>#REF!</v>
      </c>
      <c r="AI118" s="1" t="e">
        <f t="shared" si="40"/>
        <v>#REF!</v>
      </c>
      <c r="AJ118" s="1" t="e">
        <f t="shared" si="41"/>
        <v>#REF!</v>
      </c>
      <c r="AK118" s="1" t="e">
        <f t="shared" si="42"/>
        <v>#REF!</v>
      </c>
      <c r="AL118" s="1" t="s">
        <v>73</v>
      </c>
      <c r="AM118" s="1" t="s">
        <v>76</v>
      </c>
      <c r="AN118" s="11" t="e">
        <f t="shared" si="43"/>
        <v>#REF!</v>
      </c>
      <c r="AO118" s="1" t="str">
        <f>Table148[[#This Row],[Manufacturer''s Category]]</f>
        <v>Desono</v>
      </c>
      <c r="AP118" s="1"/>
      <c r="AQ118" s="1" t="e">
        <f t="shared" si="44"/>
        <v>#REF!</v>
      </c>
      <c r="AR118" s="1"/>
    </row>
    <row r="119" spans="1:44" ht="42" customHeight="1" x14ac:dyDescent="0.3">
      <c r="A119" s="1" t="e">
        <f t="shared" si="35"/>
        <v>#REF!</v>
      </c>
      <c r="B119" s="5" t="e">
        <f t="shared" si="45"/>
        <v>#REF!</v>
      </c>
      <c r="C119" s="43" t="s">
        <v>4211</v>
      </c>
      <c r="D119" s="26" t="s">
        <v>2202</v>
      </c>
      <c r="E119" s="7" t="s">
        <v>53</v>
      </c>
      <c r="F119" s="27">
        <v>50</v>
      </c>
      <c r="G119" s="1" t="s">
        <v>2201</v>
      </c>
      <c r="H119" s="1"/>
      <c r="I119" s="1"/>
      <c r="J119" s="1"/>
      <c r="K119" s="1"/>
      <c r="L119" s="1"/>
      <c r="M119" s="1" t="s">
        <v>73</v>
      </c>
      <c r="N119" s="1" t="s">
        <v>1</v>
      </c>
      <c r="O119" s="3">
        <v>0.45</v>
      </c>
      <c r="P119" s="1" t="e">
        <f t="shared" si="36"/>
        <v>#REF!</v>
      </c>
      <c r="Q119" s="1"/>
      <c r="R119" s="1" t="str">
        <f>Table148[[#This Row],[Short Description]]</f>
        <v>MASKCV-W</v>
      </c>
      <c r="S119" s="1" t="s">
        <v>2203</v>
      </c>
      <c r="T119" s="1" t="s">
        <v>412</v>
      </c>
      <c r="U119" s="1" t="s">
        <v>3</v>
      </c>
      <c r="V119" s="1" t="e">
        <f t="shared" si="37"/>
        <v>#REF!</v>
      </c>
      <c r="W119" s="1" t="e">
        <f t="shared" si="38"/>
        <v>#REF!</v>
      </c>
      <c r="X119" s="1" t="s">
        <v>1879</v>
      </c>
      <c r="Y119" s="1"/>
      <c r="Z119" s="1"/>
      <c r="AA119" s="1"/>
      <c r="AB119" s="1"/>
      <c r="AC119" s="6">
        <f>Table148[[#This Row],[US MSRP]]</f>
        <v>50</v>
      </c>
      <c r="AD119" s="1"/>
      <c r="AE119" s="1"/>
      <c r="AF119" s="1"/>
      <c r="AG119" s="1"/>
      <c r="AH119" s="1" t="e">
        <f t="shared" si="39"/>
        <v>#REF!</v>
      </c>
      <c r="AI119" s="1" t="e">
        <f t="shared" si="40"/>
        <v>#REF!</v>
      </c>
      <c r="AJ119" s="1" t="e">
        <f t="shared" si="41"/>
        <v>#REF!</v>
      </c>
      <c r="AK119" s="1" t="e">
        <f t="shared" si="42"/>
        <v>#REF!</v>
      </c>
      <c r="AL119" s="1" t="s">
        <v>73</v>
      </c>
      <c r="AM119" s="1" t="s">
        <v>76</v>
      </c>
      <c r="AN119" s="11" t="e">
        <f t="shared" si="43"/>
        <v>#REF!</v>
      </c>
      <c r="AO119" s="1" t="str">
        <f>Table148[[#This Row],[Manufacturer''s Category]]</f>
        <v>Desono</v>
      </c>
      <c r="AP119" s="1"/>
      <c r="AQ119" s="1" t="e">
        <f t="shared" si="44"/>
        <v>#REF!</v>
      </c>
      <c r="AR119" s="1"/>
    </row>
    <row r="120" spans="1:44" ht="42" customHeight="1" x14ac:dyDescent="0.3">
      <c r="A120" s="1" t="e">
        <f t="shared" ref="A120:A151" si="46">Company</f>
        <v>#REF!</v>
      </c>
      <c r="B120" s="5" t="e">
        <f t="shared" si="45"/>
        <v>#REF!</v>
      </c>
      <c r="C120" s="43" t="s">
        <v>4212</v>
      </c>
      <c r="D120" s="26" t="s">
        <v>2205</v>
      </c>
      <c r="E120" s="7" t="s">
        <v>53</v>
      </c>
      <c r="F120" s="27">
        <v>80</v>
      </c>
      <c r="G120" s="1" t="s">
        <v>2204</v>
      </c>
      <c r="H120" s="1"/>
      <c r="I120" s="1"/>
      <c r="J120" s="1"/>
      <c r="K120" s="1"/>
      <c r="L120" s="1"/>
      <c r="M120" s="1" t="s">
        <v>73</v>
      </c>
      <c r="N120" s="1" t="s">
        <v>1</v>
      </c>
      <c r="O120" s="3">
        <v>1.1499999999999999</v>
      </c>
      <c r="P120" s="1" t="e">
        <f t="shared" ref="P120:P151" si="47">WeightUOM</f>
        <v>#REF!</v>
      </c>
      <c r="Q120" s="1"/>
      <c r="R120" s="1" t="str">
        <f>Table148[[#This Row],[Short Description]]</f>
        <v>MASKCW-BL</v>
      </c>
      <c r="S120" s="1" t="s">
        <v>2206</v>
      </c>
      <c r="T120" s="1" t="s">
        <v>412</v>
      </c>
      <c r="U120" s="1" t="s">
        <v>3</v>
      </c>
      <c r="V120" s="1" t="e">
        <f t="shared" ref="V120:V151" si="48">NotForSale</f>
        <v>#REF!</v>
      </c>
      <c r="W120" s="1" t="e">
        <f t="shared" ref="W120:W151" si="49">ItemStatus</f>
        <v>#REF!</v>
      </c>
      <c r="X120" s="1" t="s">
        <v>1879</v>
      </c>
      <c r="Y120" s="1"/>
      <c r="Z120" s="1"/>
      <c r="AA120" s="1"/>
      <c r="AB120" s="1"/>
      <c r="AC120" s="6">
        <f>Table148[[#This Row],[US MSRP]]</f>
        <v>80</v>
      </c>
      <c r="AD120" s="1"/>
      <c r="AE120" s="1"/>
      <c r="AF120" s="1"/>
      <c r="AG120" s="1"/>
      <c r="AH120" s="1" t="e">
        <f t="shared" ref="AH120:AH151" si="50">FOB</f>
        <v>#REF!</v>
      </c>
      <c r="AI120" s="1" t="e">
        <f t="shared" ref="AI120:AI151" si="51">Freight</f>
        <v>#REF!</v>
      </c>
      <c r="AJ120" s="1" t="e">
        <f t="shared" ref="AJ120:AJ151" si="52">DropShip</f>
        <v>#REF!</v>
      </c>
      <c r="AK120" s="1" t="e">
        <f t="shared" ref="AK120:AK151" si="53">EnergyStar</f>
        <v>#REF!</v>
      </c>
      <c r="AL120" s="1" t="s">
        <v>73</v>
      </c>
      <c r="AM120" s="1" t="s">
        <v>76</v>
      </c>
      <c r="AN120" s="11" t="e">
        <f t="shared" ref="AN120:AN151" si="54">URL</f>
        <v>#REF!</v>
      </c>
      <c r="AO120" s="1" t="str">
        <f>Table148[[#This Row],[Manufacturer''s Category]]</f>
        <v>Desono</v>
      </c>
      <c r="AP120" s="1"/>
      <c r="AQ120" s="1" t="e">
        <f t="shared" ref="AQ120:AQ151" si="55">InfoComm_Number</f>
        <v>#REF!</v>
      </c>
      <c r="AR120" s="1"/>
    </row>
    <row r="121" spans="1:44" ht="42" customHeight="1" x14ac:dyDescent="0.3">
      <c r="A121" s="1" t="e">
        <f t="shared" si="46"/>
        <v>#REF!</v>
      </c>
      <c r="B121" s="5" t="e">
        <f t="shared" si="45"/>
        <v>#REF!</v>
      </c>
      <c r="C121" s="43" t="s">
        <v>4213</v>
      </c>
      <c r="D121" s="44" t="s">
        <v>2208</v>
      </c>
      <c r="E121" s="12" t="s">
        <v>53</v>
      </c>
      <c r="F121" s="38">
        <v>80</v>
      </c>
      <c r="G121" s="1" t="s">
        <v>2207</v>
      </c>
      <c r="H121" s="1"/>
      <c r="I121" s="1"/>
      <c r="J121" s="1"/>
      <c r="K121" s="1"/>
      <c r="L121" s="1"/>
      <c r="M121" s="1" t="s">
        <v>73</v>
      </c>
      <c r="N121" s="1" t="s">
        <v>1</v>
      </c>
      <c r="O121" s="3">
        <v>1.1499999999999999</v>
      </c>
      <c r="P121" s="1" t="e">
        <f t="shared" si="47"/>
        <v>#REF!</v>
      </c>
      <c r="Q121" s="1"/>
      <c r="R121" s="1" t="str">
        <f>Table148[[#This Row],[Short Description]]</f>
        <v>MASKCW-W</v>
      </c>
      <c r="S121" s="1" t="s">
        <v>2209</v>
      </c>
      <c r="T121" s="1" t="s">
        <v>412</v>
      </c>
      <c r="U121" s="1" t="s">
        <v>3</v>
      </c>
      <c r="V121" s="1" t="e">
        <f t="shared" si="48"/>
        <v>#REF!</v>
      </c>
      <c r="W121" s="1" t="e">
        <f t="shared" si="49"/>
        <v>#REF!</v>
      </c>
      <c r="X121" s="1" t="s">
        <v>1879</v>
      </c>
      <c r="Y121" s="1"/>
      <c r="Z121" s="1"/>
      <c r="AA121" s="1"/>
      <c r="AB121" s="1"/>
      <c r="AC121" s="6">
        <f>Table148[[#This Row],[US MSRP]]</f>
        <v>80</v>
      </c>
      <c r="AD121" s="1"/>
      <c r="AE121" s="1"/>
      <c r="AF121" s="1"/>
      <c r="AG121" s="1"/>
      <c r="AH121" s="1" t="e">
        <f t="shared" si="50"/>
        <v>#REF!</v>
      </c>
      <c r="AI121" s="1" t="e">
        <f t="shared" si="51"/>
        <v>#REF!</v>
      </c>
      <c r="AJ121" s="1" t="e">
        <f t="shared" si="52"/>
        <v>#REF!</v>
      </c>
      <c r="AK121" s="1" t="e">
        <f t="shared" si="53"/>
        <v>#REF!</v>
      </c>
      <c r="AL121" s="1" t="s">
        <v>73</v>
      </c>
      <c r="AM121" s="1" t="s">
        <v>76</v>
      </c>
      <c r="AN121" s="11" t="e">
        <f t="shared" si="54"/>
        <v>#REF!</v>
      </c>
      <c r="AO121" s="1" t="str">
        <f>Table148[[#This Row],[Manufacturer''s Category]]</f>
        <v>Desono</v>
      </c>
      <c r="AP121" s="1"/>
      <c r="AQ121" s="1" t="e">
        <f t="shared" si="55"/>
        <v>#REF!</v>
      </c>
      <c r="AR121" s="1"/>
    </row>
    <row r="122" spans="1:44" ht="42" customHeight="1" x14ac:dyDescent="0.3">
      <c r="A122" s="1" t="e">
        <f t="shared" si="46"/>
        <v>#REF!</v>
      </c>
      <c r="B122" s="5" t="e">
        <f t="shared" si="45"/>
        <v>#REF!</v>
      </c>
      <c r="C122" s="43" t="s">
        <v>4216</v>
      </c>
      <c r="D122" s="26" t="s">
        <v>2211</v>
      </c>
      <c r="E122" s="12" t="s">
        <v>2212</v>
      </c>
      <c r="F122" s="31">
        <v>914</v>
      </c>
      <c r="G122" s="1" t="s">
        <v>2210</v>
      </c>
      <c r="H122" s="1"/>
      <c r="I122" s="1"/>
      <c r="J122" s="1"/>
      <c r="K122" s="1"/>
      <c r="L122" s="1"/>
      <c r="M122" s="1" t="s">
        <v>73</v>
      </c>
      <c r="N122" s="1" t="s">
        <v>1</v>
      </c>
      <c r="O122" s="23"/>
      <c r="P122" s="1" t="e">
        <f t="shared" si="47"/>
        <v>#REF!</v>
      </c>
      <c r="Q122" s="1"/>
      <c r="R122" s="1" t="str">
        <f>Table148[[#This Row],[Short Description]]</f>
        <v>MC-250 Black</v>
      </c>
      <c r="S122" s="1" t="s">
        <v>2213</v>
      </c>
      <c r="T122" s="1" t="s">
        <v>412</v>
      </c>
      <c r="U122" s="1" t="s">
        <v>3</v>
      </c>
      <c r="V122" s="1" t="e">
        <f t="shared" si="48"/>
        <v>#REF!</v>
      </c>
      <c r="W122" s="1" t="e">
        <f t="shared" si="49"/>
        <v>#REF!</v>
      </c>
      <c r="X122" s="1" t="s">
        <v>1879</v>
      </c>
      <c r="Y122" s="1"/>
      <c r="Z122" s="1"/>
      <c r="AA122" s="1"/>
      <c r="AB122" s="1"/>
      <c r="AC122" s="31">
        <f>Table148[[#This Row],[US MSRP]]</f>
        <v>914</v>
      </c>
      <c r="AD122" s="1"/>
      <c r="AE122" s="1"/>
      <c r="AF122" s="1"/>
      <c r="AG122" s="1"/>
      <c r="AH122" s="1" t="e">
        <f t="shared" si="50"/>
        <v>#REF!</v>
      </c>
      <c r="AI122" s="1" t="e">
        <f t="shared" si="51"/>
        <v>#REF!</v>
      </c>
      <c r="AJ122" s="1" t="e">
        <f t="shared" si="52"/>
        <v>#REF!</v>
      </c>
      <c r="AK122" s="1" t="e">
        <f t="shared" si="53"/>
        <v>#REF!</v>
      </c>
      <c r="AL122" s="1" t="s">
        <v>73</v>
      </c>
      <c r="AM122" s="1" t="s">
        <v>76</v>
      </c>
      <c r="AN122" s="11" t="e">
        <f t="shared" si="54"/>
        <v>#REF!</v>
      </c>
      <c r="AO122" s="1" t="str">
        <f>Table148[[#This Row],[Manufacturer''s Category]]</f>
        <v>Desono</v>
      </c>
      <c r="AP122" s="1"/>
      <c r="AQ122" s="1" t="e">
        <f t="shared" si="55"/>
        <v>#REF!</v>
      </c>
      <c r="AR122" s="28"/>
    </row>
    <row r="123" spans="1:44" ht="42" customHeight="1" x14ac:dyDescent="0.3">
      <c r="A123" s="1" t="e">
        <f t="shared" si="46"/>
        <v>#REF!</v>
      </c>
      <c r="B123" s="5" t="e">
        <f t="shared" si="45"/>
        <v>#REF!</v>
      </c>
      <c r="C123" s="43" t="s">
        <v>4217</v>
      </c>
      <c r="D123" s="26" t="s">
        <v>2215</v>
      </c>
      <c r="E123" s="12" t="s">
        <v>2212</v>
      </c>
      <c r="F123" s="31">
        <v>914</v>
      </c>
      <c r="G123" s="1" t="s">
        <v>2214</v>
      </c>
      <c r="H123" s="1"/>
      <c r="I123" s="1"/>
      <c r="J123" s="1"/>
      <c r="K123" s="1"/>
      <c r="L123" s="1"/>
      <c r="M123" s="1" t="s">
        <v>73</v>
      </c>
      <c r="N123" s="1" t="s">
        <v>1</v>
      </c>
      <c r="O123" s="23"/>
      <c r="P123" s="1" t="e">
        <f t="shared" si="47"/>
        <v>#REF!</v>
      </c>
      <c r="Q123" s="1"/>
      <c r="R123" s="1" t="str">
        <f>Table148[[#This Row],[Short Description]]</f>
        <v>MC-250 White</v>
      </c>
      <c r="S123" s="1" t="s">
        <v>2216</v>
      </c>
      <c r="T123" s="1" t="s">
        <v>412</v>
      </c>
      <c r="U123" s="1" t="s">
        <v>3</v>
      </c>
      <c r="V123" s="1" t="e">
        <f t="shared" si="48"/>
        <v>#REF!</v>
      </c>
      <c r="W123" s="1" t="e">
        <f t="shared" si="49"/>
        <v>#REF!</v>
      </c>
      <c r="X123" s="1" t="s">
        <v>1879</v>
      </c>
      <c r="Y123" s="1"/>
      <c r="Z123" s="1"/>
      <c r="AA123" s="1"/>
      <c r="AB123" s="1"/>
      <c r="AC123" s="31">
        <f>Table148[[#This Row],[US MSRP]]</f>
        <v>914</v>
      </c>
      <c r="AD123" s="1"/>
      <c r="AE123" s="1"/>
      <c r="AF123" s="1"/>
      <c r="AG123" s="1"/>
      <c r="AH123" s="1" t="e">
        <f t="shared" si="50"/>
        <v>#REF!</v>
      </c>
      <c r="AI123" s="1" t="e">
        <f t="shared" si="51"/>
        <v>#REF!</v>
      </c>
      <c r="AJ123" s="1" t="e">
        <f t="shared" si="52"/>
        <v>#REF!</v>
      </c>
      <c r="AK123" s="1" t="e">
        <f t="shared" si="53"/>
        <v>#REF!</v>
      </c>
      <c r="AL123" s="1" t="s">
        <v>73</v>
      </c>
      <c r="AM123" s="1" t="s">
        <v>76</v>
      </c>
      <c r="AN123" s="11" t="e">
        <f t="shared" si="54"/>
        <v>#REF!</v>
      </c>
      <c r="AO123" s="1" t="str">
        <f>Table148[[#This Row],[Manufacturer''s Category]]</f>
        <v>Desono</v>
      </c>
      <c r="AP123" s="1"/>
      <c r="AQ123" s="1" t="e">
        <f t="shared" si="55"/>
        <v>#REF!</v>
      </c>
      <c r="AR123" s="28"/>
    </row>
    <row r="124" spans="1:44" ht="42" customHeight="1" x14ac:dyDescent="0.3">
      <c r="A124" s="1" t="e">
        <f t="shared" si="46"/>
        <v>#REF!</v>
      </c>
      <c r="B124" s="5" t="e">
        <f t="shared" si="45"/>
        <v>#REF!</v>
      </c>
      <c r="C124" s="39" t="s">
        <v>4218</v>
      </c>
      <c r="D124" s="26" t="s">
        <v>2218</v>
      </c>
      <c r="E124" s="12" t="s">
        <v>53</v>
      </c>
      <c r="F124" s="31">
        <v>1266</v>
      </c>
      <c r="G124" s="1" t="s">
        <v>2217</v>
      </c>
      <c r="H124" s="1"/>
      <c r="I124" s="1"/>
      <c r="J124" s="1"/>
      <c r="K124" s="1"/>
      <c r="L124" s="1"/>
      <c r="M124" s="1" t="s">
        <v>73</v>
      </c>
      <c r="N124" s="1" t="s">
        <v>1</v>
      </c>
      <c r="O124" s="4"/>
      <c r="P124" s="1" t="e">
        <f t="shared" si="47"/>
        <v>#REF!</v>
      </c>
      <c r="Q124" s="1"/>
      <c r="R124" s="1" t="str">
        <f>Table148[[#This Row],[Short Description]]</f>
        <v>MC-PHK16-12PK Black</v>
      </c>
      <c r="S124" s="1" t="s">
        <v>2219</v>
      </c>
      <c r="T124" s="1" t="s">
        <v>515</v>
      </c>
      <c r="U124" s="1" t="s">
        <v>3</v>
      </c>
      <c r="V124" s="1" t="e">
        <f t="shared" si="48"/>
        <v>#REF!</v>
      </c>
      <c r="W124" s="1" t="e">
        <f t="shared" si="49"/>
        <v>#REF!</v>
      </c>
      <c r="X124" s="1" t="s">
        <v>1879</v>
      </c>
      <c r="Y124" s="1"/>
      <c r="Z124" s="1"/>
      <c r="AA124" s="1"/>
      <c r="AB124" s="1"/>
      <c r="AC124" s="31">
        <f>Table148[[#This Row],[US MSRP]]</f>
        <v>1266</v>
      </c>
      <c r="AD124" s="1"/>
      <c r="AE124" s="1"/>
      <c r="AF124" s="1"/>
      <c r="AG124" s="1"/>
      <c r="AH124" s="1" t="e">
        <f t="shared" si="50"/>
        <v>#REF!</v>
      </c>
      <c r="AI124" s="1" t="e">
        <f t="shared" si="51"/>
        <v>#REF!</v>
      </c>
      <c r="AJ124" s="1" t="e">
        <f t="shared" si="52"/>
        <v>#REF!</v>
      </c>
      <c r="AK124" s="1" t="e">
        <f t="shared" si="53"/>
        <v>#REF!</v>
      </c>
      <c r="AL124" s="1" t="s">
        <v>73</v>
      </c>
      <c r="AM124" s="1" t="s">
        <v>76</v>
      </c>
      <c r="AN124" s="11" t="e">
        <f t="shared" si="54"/>
        <v>#REF!</v>
      </c>
      <c r="AO124" s="1" t="str">
        <f>Table148[[#This Row],[Manufacturer''s Category]]</f>
        <v>Desono</v>
      </c>
      <c r="AP124" s="1"/>
      <c r="AQ124" s="1" t="e">
        <f t="shared" si="55"/>
        <v>#REF!</v>
      </c>
      <c r="AR124" s="28"/>
    </row>
    <row r="125" spans="1:44" ht="42" customHeight="1" x14ac:dyDescent="0.3">
      <c r="A125" s="1" t="e">
        <f t="shared" si="46"/>
        <v>#REF!</v>
      </c>
      <c r="B125" s="5" t="e">
        <f t="shared" si="45"/>
        <v>#REF!</v>
      </c>
      <c r="C125" s="39" t="s">
        <v>4219</v>
      </c>
      <c r="D125" s="26" t="s">
        <v>2221</v>
      </c>
      <c r="E125" s="12" t="s">
        <v>53</v>
      </c>
      <c r="F125" s="31">
        <v>1266</v>
      </c>
      <c r="G125" s="1" t="s">
        <v>2220</v>
      </c>
      <c r="H125" s="1"/>
      <c r="I125" s="1"/>
      <c r="J125" s="1"/>
      <c r="K125" s="1"/>
      <c r="L125" s="1"/>
      <c r="M125" s="1" t="s">
        <v>73</v>
      </c>
      <c r="N125" s="1" t="s">
        <v>1</v>
      </c>
      <c r="O125" s="4"/>
      <c r="P125" s="1" t="e">
        <f t="shared" si="47"/>
        <v>#REF!</v>
      </c>
      <c r="Q125" s="1"/>
      <c r="R125" s="1" t="str">
        <f>Table148[[#This Row],[Short Description]]</f>
        <v>MC-PHK16-12PK White</v>
      </c>
      <c r="S125" s="1" t="s">
        <v>2222</v>
      </c>
      <c r="T125" s="1" t="s">
        <v>515</v>
      </c>
      <c r="U125" s="1" t="s">
        <v>3</v>
      </c>
      <c r="V125" s="1" t="e">
        <f t="shared" si="48"/>
        <v>#REF!</v>
      </c>
      <c r="W125" s="1" t="e">
        <f t="shared" si="49"/>
        <v>#REF!</v>
      </c>
      <c r="X125" s="1" t="s">
        <v>1879</v>
      </c>
      <c r="Y125" s="1"/>
      <c r="Z125" s="1"/>
      <c r="AA125" s="1"/>
      <c r="AB125" s="1"/>
      <c r="AC125" s="31">
        <f>Table148[[#This Row],[US MSRP]]</f>
        <v>1266</v>
      </c>
      <c r="AD125" s="1"/>
      <c r="AE125" s="1"/>
      <c r="AF125" s="1"/>
      <c r="AG125" s="1"/>
      <c r="AH125" s="1" t="e">
        <f t="shared" si="50"/>
        <v>#REF!</v>
      </c>
      <c r="AI125" s="1" t="e">
        <f t="shared" si="51"/>
        <v>#REF!</v>
      </c>
      <c r="AJ125" s="1" t="e">
        <f t="shared" si="52"/>
        <v>#REF!</v>
      </c>
      <c r="AK125" s="1" t="e">
        <f t="shared" si="53"/>
        <v>#REF!</v>
      </c>
      <c r="AL125" s="1" t="s">
        <v>73</v>
      </c>
      <c r="AM125" s="1" t="s">
        <v>76</v>
      </c>
      <c r="AN125" s="11" t="e">
        <f t="shared" si="54"/>
        <v>#REF!</v>
      </c>
      <c r="AO125" s="1" t="str">
        <f>Table148[[#This Row],[Manufacturer''s Category]]</f>
        <v>Desono</v>
      </c>
      <c r="AP125" s="1"/>
      <c r="AQ125" s="1" t="e">
        <f t="shared" si="55"/>
        <v>#REF!</v>
      </c>
      <c r="AR125" s="28"/>
    </row>
    <row r="126" spans="1:44" ht="42" customHeight="1" x14ac:dyDescent="0.3">
      <c r="A126" s="1" t="e">
        <f t="shared" si="46"/>
        <v>#REF!</v>
      </c>
      <c r="B126" s="5" t="e">
        <f t="shared" si="45"/>
        <v>#REF!</v>
      </c>
      <c r="C126" s="43" t="s">
        <v>4220</v>
      </c>
      <c r="D126" s="26" t="s">
        <v>2224</v>
      </c>
      <c r="E126" s="12" t="s">
        <v>53</v>
      </c>
      <c r="F126" s="31">
        <v>606</v>
      </c>
      <c r="G126" s="1" t="s">
        <v>2223</v>
      </c>
      <c r="H126" s="1"/>
      <c r="I126" s="1"/>
      <c r="J126" s="1"/>
      <c r="K126" s="1"/>
      <c r="L126" s="1"/>
      <c r="M126" s="1" t="s">
        <v>73</v>
      </c>
      <c r="N126" s="1" t="s">
        <v>1</v>
      </c>
      <c r="O126" s="23"/>
      <c r="P126" s="1" t="e">
        <f t="shared" si="47"/>
        <v>#REF!</v>
      </c>
      <c r="Q126" s="1"/>
      <c r="R126" s="1" t="str">
        <f>Table148[[#This Row],[Short Description]]</f>
        <v>MC-SK10 Black</v>
      </c>
      <c r="S126" s="1" t="s">
        <v>2225</v>
      </c>
      <c r="T126" s="1" t="s">
        <v>412</v>
      </c>
      <c r="U126" s="1" t="s">
        <v>3</v>
      </c>
      <c r="V126" s="1" t="e">
        <f t="shared" si="48"/>
        <v>#REF!</v>
      </c>
      <c r="W126" s="1" t="e">
        <f t="shared" si="49"/>
        <v>#REF!</v>
      </c>
      <c r="X126" s="1" t="s">
        <v>1879</v>
      </c>
      <c r="Y126" s="1"/>
      <c r="Z126" s="1"/>
      <c r="AA126" s="1"/>
      <c r="AB126" s="1"/>
      <c r="AC126" s="31">
        <f>Table148[[#This Row],[US MSRP]]</f>
        <v>606</v>
      </c>
      <c r="AD126" s="1"/>
      <c r="AE126" s="1"/>
      <c r="AF126" s="1"/>
      <c r="AG126" s="1"/>
      <c r="AH126" s="1" t="e">
        <f t="shared" si="50"/>
        <v>#REF!</v>
      </c>
      <c r="AI126" s="1" t="e">
        <f t="shared" si="51"/>
        <v>#REF!</v>
      </c>
      <c r="AJ126" s="1" t="e">
        <f t="shared" si="52"/>
        <v>#REF!</v>
      </c>
      <c r="AK126" s="1" t="e">
        <f t="shared" si="53"/>
        <v>#REF!</v>
      </c>
      <c r="AL126" s="1" t="s">
        <v>73</v>
      </c>
      <c r="AM126" s="1" t="s">
        <v>76</v>
      </c>
      <c r="AN126" s="11" t="e">
        <f t="shared" si="54"/>
        <v>#REF!</v>
      </c>
      <c r="AO126" s="1" t="str">
        <f>Table148[[#This Row],[Manufacturer''s Category]]</f>
        <v>Desono</v>
      </c>
      <c r="AP126" s="1"/>
      <c r="AQ126" s="1" t="e">
        <f t="shared" si="55"/>
        <v>#REF!</v>
      </c>
      <c r="AR126" s="28"/>
    </row>
    <row r="127" spans="1:44" ht="42" customHeight="1" x14ac:dyDescent="0.3">
      <c r="A127" s="1" t="e">
        <f t="shared" si="46"/>
        <v>#REF!</v>
      </c>
      <c r="B127" s="5" t="e">
        <f t="shared" si="45"/>
        <v>#REF!</v>
      </c>
      <c r="C127" s="43" t="s">
        <v>4221</v>
      </c>
      <c r="D127" s="26" t="s">
        <v>2227</v>
      </c>
      <c r="E127" s="12" t="s">
        <v>53</v>
      </c>
      <c r="F127" s="31">
        <v>606</v>
      </c>
      <c r="G127" s="1" t="s">
        <v>2226</v>
      </c>
      <c r="H127" s="1"/>
      <c r="I127" s="1"/>
      <c r="J127" s="1"/>
      <c r="K127" s="1"/>
      <c r="L127" s="1"/>
      <c r="M127" s="1" t="s">
        <v>73</v>
      </c>
      <c r="N127" s="1" t="s">
        <v>1</v>
      </c>
      <c r="O127" s="23"/>
      <c r="P127" s="1" t="e">
        <f t="shared" si="47"/>
        <v>#REF!</v>
      </c>
      <c r="Q127" s="1"/>
      <c r="R127" s="1" t="str">
        <f>Table148[[#This Row],[Short Description]]</f>
        <v>MC-SK10 White</v>
      </c>
      <c r="S127" s="1" t="s">
        <v>2228</v>
      </c>
      <c r="T127" s="1" t="s">
        <v>412</v>
      </c>
      <c r="U127" s="1" t="s">
        <v>3</v>
      </c>
      <c r="V127" s="1" t="e">
        <f t="shared" si="48"/>
        <v>#REF!</v>
      </c>
      <c r="W127" s="1" t="e">
        <f t="shared" si="49"/>
        <v>#REF!</v>
      </c>
      <c r="X127" s="1" t="s">
        <v>1879</v>
      </c>
      <c r="Y127" s="1"/>
      <c r="Z127" s="1"/>
      <c r="AA127" s="1"/>
      <c r="AB127" s="1"/>
      <c r="AC127" s="31">
        <f>Table148[[#This Row],[US MSRP]]</f>
        <v>606</v>
      </c>
      <c r="AD127" s="1"/>
      <c r="AE127" s="1"/>
      <c r="AF127" s="1"/>
      <c r="AG127" s="1"/>
      <c r="AH127" s="1" t="e">
        <f t="shared" si="50"/>
        <v>#REF!</v>
      </c>
      <c r="AI127" s="1" t="e">
        <f t="shared" si="51"/>
        <v>#REF!</v>
      </c>
      <c r="AJ127" s="1" t="e">
        <f t="shared" si="52"/>
        <v>#REF!</v>
      </c>
      <c r="AK127" s="1" t="e">
        <f t="shared" si="53"/>
        <v>#REF!</v>
      </c>
      <c r="AL127" s="1" t="s">
        <v>73</v>
      </c>
      <c r="AM127" s="1" t="s">
        <v>76</v>
      </c>
      <c r="AN127" s="11" t="e">
        <f t="shared" si="54"/>
        <v>#REF!</v>
      </c>
      <c r="AO127" s="1" t="str">
        <f>Table148[[#This Row],[Manufacturer''s Category]]</f>
        <v>Desono</v>
      </c>
      <c r="AP127" s="1"/>
      <c r="AQ127" s="1" t="e">
        <f t="shared" si="55"/>
        <v>#REF!</v>
      </c>
      <c r="AR127" s="28"/>
    </row>
    <row r="128" spans="1:44" ht="42" customHeight="1" x14ac:dyDescent="0.3">
      <c r="A128" s="1" t="e">
        <f t="shared" si="46"/>
        <v>#REF!</v>
      </c>
      <c r="B128" s="5" t="e">
        <f t="shared" si="45"/>
        <v>#REF!</v>
      </c>
      <c r="C128" s="43" t="s">
        <v>4240</v>
      </c>
      <c r="D128" s="26" t="s">
        <v>2230</v>
      </c>
      <c r="E128" s="12" t="s">
        <v>53</v>
      </c>
      <c r="F128" s="31">
        <v>270</v>
      </c>
      <c r="G128" s="1" t="s">
        <v>2229</v>
      </c>
      <c r="H128" s="1"/>
      <c r="I128" s="1"/>
      <c r="J128" s="1"/>
      <c r="K128" s="1"/>
      <c r="L128" s="1"/>
      <c r="M128" s="1" t="s">
        <v>54</v>
      </c>
      <c r="N128" s="1" t="s">
        <v>1</v>
      </c>
      <c r="O128" s="3"/>
      <c r="P128" s="1" t="e">
        <f t="shared" si="47"/>
        <v>#REF!</v>
      </c>
      <c r="Q128" s="1"/>
      <c r="R128" s="1" t="str">
        <f>Table148[[#This Row],[Short Description]]</f>
        <v>P30DT-BL</v>
      </c>
      <c r="S128" s="1" t="s">
        <v>2231</v>
      </c>
      <c r="T128" s="1" t="s">
        <v>1913</v>
      </c>
      <c r="U128" s="1" t="s">
        <v>57</v>
      </c>
      <c r="V128" s="1" t="e">
        <f t="shared" si="48"/>
        <v>#REF!</v>
      </c>
      <c r="W128" s="1" t="e">
        <f t="shared" si="49"/>
        <v>#REF!</v>
      </c>
      <c r="X128" s="1" t="s">
        <v>1879</v>
      </c>
      <c r="Y128" s="1"/>
      <c r="Z128" s="1"/>
      <c r="AA128" s="1"/>
      <c r="AB128" s="1"/>
      <c r="AC128" s="6">
        <f>Table148[[#This Row],[US MSRP]]</f>
        <v>270</v>
      </c>
      <c r="AD128" s="1"/>
      <c r="AE128" s="1"/>
      <c r="AF128" s="1"/>
      <c r="AG128" s="1"/>
      <c r="AH128" s="1" t="e">
        <f t="shared" si="50"/>
        <v>#REF!</v>
      </c>
      <c r="AI128" s="1" t="e">
        <f t="shared" si="51"/>
        <v>#REF!</v>
      </c>
      <c r="AJ128" s="1" t="e">
        <f t="shared" si="52"/>
        <v>#REF!</v>
      </c>
      <c r="AK128" s="1" t="e">
        <f t="shared" si="53"/>
        <v>#REF!</v>
      </c>
      <c r="AL128" s="1" t="s">
        <v>73</v>
      </c>
      <c r="AM128" s="1" t="s">
        <v>76</v>
      </c>
      <c r="AN128" s="11" t="e">
        <f t="shared" si="54"/>
        <v>#REF!</v>
      </c>
      <c r="AO128" s="1" t="str">
        <f>Table148[[#This Row],[Manufacturer''s Category]]</f>
        <v>Desono</v>
      </c>
      <c r="AP128" s="1"/>
      <c r="AQ128" s="1" t="e">
        <f t="shared" si="55"/>
        <v>#REF!</v>
      </c>
      <c r="AR128" s="1"/>
    </row>
    <row r="129" spans="1:44" ht="42" customHeight="1" x14ac:dyDescent="0.3">
      <c r="A129" s="1" t="e">
        <f t="shared" si="46"/>
        <v>#REF!</v>
      </c>
      <c r="B129" s="5" t="e">
        <f t="shared" si="45"/>
        <v>#REF!</v>
      </c>
      <c r="C129" s="43" t="s">
        <v>4241</v>
      </c>
      <c r="D129" s="26" t="s">
        <v>2233</v>
      </c>
      <c r="E129" s="12" t="s">
        <v>53</v>
      </c>
      <c r="F129" s="31">
        <v>270</v>
      </c>
      <c r="G129" s="1" t="s">
        <v>2232</v>
      </c>
      <c r="H129" s="1"/>
      <c r="I129" s="1"/>
      <c r="J129" s="1"/>
      <c r="K129" s="1"/>
      <c r="L129" s="1"/>
      <c r="M129" s="1" t="s">
        <v>54</v>
      </c>
      <c r="N129" s="1" t="s">
        <v>1</v>
      </c>
      <c r="O129" s="3"/>
      <c r="P129" s="1" t="e">
        <f t="shared" si="47"/>
        <v>#REF!</v>
      </c>
      <c r="Q129" s="1"/>
      <c r="R129" s="1" t="str">
        <f>Table148[[#This Row],[Short Description]]</f>
        <v>P30DT-W</v>
      </c>
      <c r="S129" s="1" t="s">
        <v>2234</v>
      </c>
      <c r="T129" s="1" t="s">
        <v>1913</v>
      </c>
      <c r="U129" s="1" t="s">
        <v>57</v>
      </c>
      <c r="V129" s="1" t="e">
        <f t="shared" si="48"/>
        <v>#REF!</v>
      </c>
      <c r="W129" s="1" t="e">
        <f t="shared" si="49"/>
        <v>#REF!</v>
      </c>
      <c r="X129" s="1" t="s">
        <v>1879</v>
      </c>
      <c r="Y129" s="1"/>
      <c r="Z129" s="1"/>
      <c r="AA129" s="1"/>
      <c r="AB129" s="1"/>
      <c r="AC129" s="6">
        <f>Table148[[#This Row],[US MSRP]]</f>
        <v>270</v>
      </c>
      <c r="AD129" s="1"/>
      <c r="AE129" s="1"/>
      <c r="AF129" s="1"/>
      <c r="AG129" s="1"/>
      <c r="AH129" s="1" t="e">
        <f t="shared" si="50"/>
        <v>#REF!</v>
      </c>
      <c r="AI129" s="1" t="e">
        <f t="shared" si="51"/>
        <v>#REF!</v>
      </c>
      <c r="AJ129" s="1" t="e">
        <f t="shared" si="52"/>
        <v>#REF!</v>
      </c>
      <c r="AK129" s="1" t="e">
        <f t="shared" si="53"/>
        <v>#REF!</v>
      </c>
      <c r="AL129" s="1" t="s">
        <v>73</v>
      </c>
      <c r="AM129" s="1" t="s">
        <v>76</v>
      </c>
      <c r="AN129" s="11" t="e">
        <f t="shared" si="54"/>
        <v>#REF!</v>
      </c>
      <c r="AO129" s="1" t="str">
        <f>Table148[[#This Row],[Manufacturer''s Category]]</f>
        <v>Desono</v>
      </c>
      <c r="AP129" s="1"/>
      <c r="AQ129" s="1" t="e">
        <f t="shared" si="55"/>
        <v>#REF!</v>
      </c>
      <c r="AR129" s="1"/>
    </row>
    <row r="130" spans="1:44" ht="42" customHeight="1" x14ac:dyDescent="0.3">
      <c r="A130" s="1" t="e">
        <f t="shared" si="46"/>
        <v>#REF!</v>
      </c>
      <c r="B130" s="5" t="e">
        <f t="shared" ref="B130:B166" si="56">Effectivity_Date</f>
        <v>#REF!</v>
      </c>
      <c r="C130" s="43" t="s">
        <v>4242</v>
      </c>
      <c r="D130" s="44" t="s">
        <v>2236</v>
      </c>
      <c r="E130" s="12" t="s">
        <v>53</v>
      </c>
      <c r="F130" s="31">
        <v>464</v>
      </c>
      <c r="G130" s="1" t="s">
        <v>2235</v>
      </c>
      <c r="H130" s="1"/>
      <c r="I130" s="1"/>
      <c r="J130" s="1"/>
      <c r="K130" s="1"/>
      <c r="L130" s="1"/>
      <c r="M130" s="1" t="s">
        <v>54</v>
      </c>
      <c r="N130" s="1" t="s">
        <v>1</v>
      </c>
      <c r="O130" s="23"/>
      <c r="P130" s="1" t="e">
        <f t="shared" si="47"/>
        <v>#REF!</v>
      </c>
      <c r="Q130" s="1"/>
      <c r="R130" s="1" t="str">
        <f>Table148[[#This Row],[Short Description]]</f>
        <v>P6 Black</v>
      </c>
      <c r="S130" s="1" t="s">
        <v>2237</v>
      </c>
      <c r="T130" s="1" t="s">
        <v>1913</v>
      </c>
      <c r="U130" s="1" t="s">
        <v>57</v>
      </c>
      <c r="V130" s="1" t="e">
        <f t="shared" si="48"/>
        <v>#REF!</v>
      </c>
      <c r="W130" s="1" t="e">
        <f t="shared" si="49"/>
        <v>#REF!</v>
      </c>
      <c r="X130" s="1" t="s">
        <v>1879</v>
      </c>
      <c r="Y130" s="1"/>
      <c r="Z130" s="1"/>
      <c r="AA130" s="1"/>
      <c r="AB130" s="1"/>
      <c r="AC130" s="31">
        <f>Table148[[#This Row],[US MSRP]]</f>
        <v>464</v>
      </c>
      <c r="AD130" s="1"/>
      <c r="AE130" s="1"/>
      <c r="AF130" s="1"/>
      <c r="AG130" s="1"/>
      <c r="AH130" s="1" t="e">
        <f t="shared" si="50"/>
        <v>#REF!</v>
      </c>
      <c r="AI130" s="1" t="e">
        <f t="shared" si="51"/>
        <v>#REF!</v>
      </c>
      <c r="AJ130" s="1" t="e">
        <f t="shared" si="52"/>
        <v>#REF!</v>
      </c>
      <c r="AK130" s="1" t="e">
        <f t="shared" si="53"/>
        <v>#REF!</v>
      </c>
      <c r="AL130" s="1" t="s">
        <v>73</v>
      </c>
      <c r="AM130" s="1" t="s">
        <v>76</v>
      </c>
      <c r="AN130" s="11" t="e">
        <f t="shared" si="54"/>
        <v>#REF!</v>
      </c>
      <c r="AO130" s="1" t="str">
        <f>Table148[[#This Row],[Manufacturer''s Category]]</f>
        <v>Desono</v>
      </c>
      <c r="AP130" s="1"/>
      <c r="AQ130" s="1" t="e">
        <f t="shared" si="55"/>
        <v>#REF!</v>
      </c>
      <c r="AR130" s="28"/>
    </row>
    <row r="131" spans="1:44" ht="42" customHeight="1" x14ac:dyDescent="0.3">
      <c r="A131" s="1" t="e">
        <f t="shared" si="46"/>
        <v>#REF!</v>
      </c>
      <c r="B131" s="5" t="e">
        <f t="shared" si="56"/>
        <v>#REF!</v>
      </c>
      <c r="C131" s="43" t="s">
        <v>4243</v>
      </c>
      <c r="D131" s="44" t="s">
        <v>2239</v>
      </c>
      <c r="E131" s="12" t="s">
        <v>53</v>
      </c>
      <c r="F131" s="31">
        <v>464</v>
      </c>
      <c r="G131" s="1" t="s">
        <v>2238</v>
      </c>
      <c r="H131" s="1"/>
      <c r="I131" s="1"/>
      <c r="J131" s="1"/>
      <c r="K131" s="1"/>
      <c r="L131" s="1"/>
      <c r="M131" s="1" t="s">
        <v>54</v>
      </c>
      <c r="N131" s="1" t="s">
        <v>1</v>
      </c>
      <c r="O131" s="23"/>
      <c r="P131" s="1" t="e">
        <f t="shared" si="47"/>
        <v>#REF!</v>
      </c>
      <c r="Q131" s="1"/>
      <c r="R131" s="1" t="str">
        <f>Table148[[#This Row],[Short Description]]</f>
        <v>P6 White</v>
      </c>
      <c r="S131" s="1" t="s">
        <v>2240</v>
      </c>
      <c r="T131" s="1" t="s">
        <v>1913</v>
      </c>
      <c r="U131" s="1" t="s">
        <v>57</v>
      </c>
      <c r="V131" s="1" t="e">
        <f t="shared" si="48"/>
        <v>#REF!</v>
      </c>
      <c r="W131" s="1" t="e">
        <f t="shared" si="49"/>
        <v>#REF!</v>
      </c>
      <c r="X131" s="1" t="s">
        <v>1879</v>
      </c>
      <c r="Y131" s="1"/>
      <c r="Z131" s="1"/>
      <c r="AA131" s="1"/>
      <c r="AB131" s="1"/>
      <c r="AC131" s="31">
        <f>Table148[[#This Row],[US MSRP]]</f>
        <v>464</v>
      </c>
      <c r="AD131" s="1"/>
      <c r="AE131" s="1"/>
      <c r="AF131" s="1"/>
      <c r="AG131" s="1"/>
      <c r="AH131" s="1" t="e">
        <f t="shared" si="50"/>
        <v>#REF!</v>
      </c>
      <c r="AI131" s="1" t="e">
        <f t="shared" si="51"/>
        <v>#REF!</v>
      </c>
      <c r="AJ131" s="1" t="e">
        <f t="shared" si="52"/>
        <v>#REF!</v>
      </c>
      <c r="AK131" s="1" t="e">
        <f t="shared" si="53"/>
        <v>#REF!</v>
      </c>
      <c r="AL131" s="1" t="s">
        <v>73</v>
      </c>
      <c r="AM131" s="1" t="s">
        <v>76</v>
      </c>
      <c r="AN131" s="11" t="e">
        <f t="shared" si="54"/>
        <v>#REF!</v>
      </c>
      <c r="AO131" s="1" t="str">
        <f>Table148[[#This Row],[Manufacturer''s Category]]</f>
        <v>Desono</v>
      </c>
      <c r="AP131" s="1"/>
      <c r="AQ131" s="1" t="e">
        <f t="shared" si="55"/>
        <v>#REF!</v>
      </c>
      <c r="AR131" s="28"/>
    </row>
    <row r="132" spans="1:44" ht="41.1" customHeight="1" x14ac:dyDescent="0.3">
      <c r="A132" s="1" t="e">
        <f t="shared" si="46"/>
        <v>#REF!</v>
      </c>
      <c r="B132" s="5" t="e">
        <f t="shared" si="56"/>
        <v>#REF!</v>
      </c>
      <c r="C132" s="43" t="s">
        <v>4244</v>
      </c>
      <c r="D132" s="26" t="s">
        <v>2242</v>
      </c>
      <c r="E132" s="12" t="s">
        <v>53</v>
      </c>
      <c r="F132" s="31">
        <v>360</v>
      </c>
      <c r="G132" s="1" t="s">
        <v>2241</v>
      </c>
      <c r="H132" s="1"/>
      <c r="I132" s="1"/>
      <c r="J132" s="1"/>
      <c r="K132" s="1" t="s">
        <v>475</v>
      </c>
      <c r="L132" s="1" t="s">
        <v>2243</v>
      </c>
      <c r="M132" s="1" t="s">
        <v>73</v>
      </c>
      <c r="N132" s="1" t="s">
        <v>1</v>
      </c>
      <c r="O132" s="3">
        <v>4.2</v>
      </c>
      <c r="P132" s="1" t="e">
        <f t="shared" si="47"/>
        <v>#REF!</v>
      </c>
      <c r="Q132" s="1"/>
      <c r="R132" s="1" t="str">
        <f>Table148[[#This Row],[Short Description]]</f>
        <v>P60DT-BL</v>
      </c>
      <c r="S132" s="1" t="s">
        <v>2244</v>
      </c>
      <c r="T132" s="1" t="s">
        <v>1913</v>
      </c>
      <c r="U132" s="1" t="s">
        <v>57</v>
      </c>
      <c r="V132" s="1" t="e">
        <f t="shared" si="48"/>
        <v>#REF!</v>
      </c>
      <c r="W132" s="1" t="e">
        <f t="shared" si="49"/>
        <v>#REF!</v>
      </c>
      <c r="X132" s="1" t="s">
        <v>1879</v>
      </c>
      <c r="Y132" s="1"/>
      <c r="Z132" s="1"/>
      <c r="AA132" s="1"/>
      <c r="AB132" s="1"/>
      <c r="AC132" s="6">
        <f>Table148[[#This Row],[US MSRP]]</f>
        <v>360</v>
      </c>
      <c r="AD132" s="1"/>
      <c r="AE132" s="1"/>
      <c r="AF132" s="1"/>
      <c r="AG132" s="1"/>
      <c r="AH132" s="1" t="e">
        <f t="shared" si="50"/>
        <v>#REF!</v>
      </c>
      <c r="AI132" s="1" t="e">
        <f t="shared" si="51"/>
        <v>#REF!</v>
      </c>
      <c r="AJ132" s="1" t="e">
        <f t="shared" si="52"/>
        <v>#REF!</v>
      </c>
      <c r="AK132" s="1" t="e">
        <f t="shared" si="53"/>
        <v>#REF!</v>
      </c>
      <c r="AL132" s="1" t="s">
        <v>73</v>
      </c>
      <c r="AM132" s="1" t="s">
        <v>76</v>
      </c>
      <c r="AN132" s="11" t="e">
        <f t="shared" si="54"/>
        <v>#REF!</v>
      </c>
      <c r="AO132" s="1" t="str">
        <f>Table148[[#This Row],[Manufacturer''s Category]]</f>
        <v>Desono</v>
      </c>
      <c r="AP132" s="1"/>
      <c r="AQ132" s="1" t="e">
        <f t="shared" si="55"/>
        <v>#REF!</v>
      </c>
      <c r="AR132" s="1"/>
    </row>
    <row r="133" spans="1:44" ht="41.1" customHeight="1" x14ac:dyDescent="0.3">
      <c r="A133" s="1" t="e">
        <f t="shared" si="46"/>
        <v>#REF!</v>
      </c>
      <c r="B133" s="5" t="e">
        <f t="shared" si="56"/>
        <v>#REF!</v>
      </c>
      <c r="C133" s="43" t="s">
        <v>4245</v>
      </c>
      <c r="D133" s="26" t="s">
        <v>2246</v>
      </c>
      <c r="E133" s="12" t="s">
        <v>53</v>
      </c>
      <c r="F133" s="31">
        <v>360</v>
      </c>
      <c r="G133" s="1" t="s">
        <v>2245</v>
      </c>
      <c r="H133" s="1"/>
      <c r="I133" s="1"/>
      <c r="J133" s="1"/>
      <c r="K133" s="1" t="s">
        <v>475</v>
      </c>
      <c r="L133" s="1" t="s">
        <v>2243</v>
      </c>
      <c r="M133" s="1" t="s">
        <v>73</v>
      </c>
      <c r="N133" s="1" t="s">
        <v>1</v>
      </c>
      <c r="O133" s="3">
        <v>4.2</v>
      </c>
      <c r="P133" s="1" t="e">
        <f t="shared" si="47"/>
        <v>#REF!</v>
      </c>
      <c r="Q133" s="1"/>
      <c r="R133" s="1" t="str">
        <f>Table148[[#This Row],[Short Description]]</f>
        <v>P60DT-W</v>
      </c>
      <c r="S133" s="1" t="s">
        <v>2247</v>
      </c>
      <c r="T133" s="1" t="s">
        <v>1913</v>
      </c>
      <c r="U133" s="1" t="s">
        <v>57</v>
      </c>
      <c r="V133" s="1" t="e">
        <f t="shared" si="48"/>
        <v>#REF!</v>
      </c>
      <c r="W133" s="1" t="e">
        <f t="shared" si="49"/>
        <v>#REF!</v>
      </c>
      <c r="X133" s="1" t="s">
        <v>1879</v>
      </c>
      <c r="Y133" s="1"/>
      <c r="Z133" s="1"/>
      <c r="AA133" s="1"/>
      <c r="AB133" s="1"/>
      <c r="AC133" s="6">
        <f>Table148[[#This Row],[US MSRP]]</f>
        <v>360</v>
      </c>
      <c r="AD133" s="1"/>
      <c r="AE133" s="1"/>
      <c r="AF133" s="1"/>
      <c r="AG133" s="1"/>
      <c r="AH133" s="1" t="e">
        <f t="shared" si="50"/>
        <v>#REF!</v>
      </c>
      <c r="AI133" s="1" t="e">
        <f t="shared" si="51"/>
        <v>#REF!</v>
      </c>
      <c r="AJ133" s="1" t="e">
        <f t="shared" si="52"/>
        <v>#REF!</v>
      </c>
      <c r="AK133" s="1" t="e">
        <f t="shared" si="53"/>
        <v>#REF!</v>
      </c>
      <c r="AL133" s="1" t="s">
        <v>73</v>
      </c>
      <c r="AM133" s="1" t="s">
        <v>76</v>
      </c>
      <c r="AN133" s="11" t="e">
        <f t="shared" si="54"/>
        <v>#REF!</v>
      </c>
      <c r="AO133" s="1" t="str">
        <f>Table148[[#This Row],[Manufacturer''s Category]]</f>
        <v>Desono</v>
      </c>
      <c r="AP133" s="1"/>
      <c r="AQ133" s="1" t="e">
        <f t="shared" si="55"/>
        <v>#REF!</v>
      </c>
      <c r="AR133" s="1"/>
    </row>
    <row r="134" spans="1:44" ht="41.1" customHeight="1" x14ac:dyDescent="0.3">
      <c r="A134" s="1" t="e">
        <f t="shared" si="46"/>
        <v>#REF!</v>
      </c>
      <c r="B134" s="5" t="e">
        <f t="shared" si="56"/>
        <v>#REF!</v>
      </c>
      <c r="C134" s="43" t="s">
        <v>4246</v>
      </c>
      <c r="D134" s="26" t="s">
        <v>2249</v>
      </c>
      <c r="E134" s="12" t="s">
        <v>53</v>
      </c>
      <c r="F134" s="31">
        <v>464</v>
      </c>
      <c r="G134" s="1" t="s">
        <v>2248</v>
      </c>
      <c r="H134" s="1"/>
      <c r="I134" s="1"/>
      <c r="J134" s="1"/>
      <c r="K134" s="1"/>
      <c r="L134" s="1"/>
      <c r="M134" s="1" t="s">
        <v>54</v>
      </c>
      <c r="N134" s="1" t="s">
        <v>1</v>
      </c>
      <c r="O134" s="23"/>
      <c r="P134" s="1" t="e">
        <f t="shared" si="47"/>
        <v>#REF!</v>
      </c>
      <c r="Q134" s="1"/>
      <c r="R134" s="1" t="str">
        <f>Table148[[#This Row],[Short Description]]</f>
        <v>P6-SM Black</v>
      </c>
      <c r="S134" s="1" t="s">
        <v>2250</v>
      </c>
      <c r="T134" s="1" t="s">
        <v>1913</v>
      </c>
      <c r="U134" s="1" t="s">
        <v>57</v>
      </c>
      <c r="V134" s="1" t="e">
        <f t="shared" si="48"/>
        <v>#REF!</v>
      </c>
      <c r="W134" s="1" t="e">
        <f t="shared" si="49"/>
        <v>#REF!</v>
      </c>
      <c r="X134" s="1" t="s">
        <v>1879</v>
      </c>
      <c r="Y134" s="1"/>
      <c r="Z134" s="1"/>
      <c r="AA134" s="1"/>
      <c r="AB134" s="1"/>
      <c r="AC134" s="31">
        <f>Table148[[#This Row],[US MSRP]]</f>
        <v>464</v>
      </c>
      <c r="AD134" s="1"/>
      <c r="AE134" s="1"/>
      <c r="AF134" s="1"/>
      <c r="AG134" s="1"/>
      <c r="AH134" s="1" t="e">
        <f t="shared" si="50"/>
        <v>#REF!</v>
      </c>
      <c r="AI134" s="1" t="e">
        <f t="shared" si="51"/>
        <v>#REF!</v>
      </c>
      <c r="AJ134" s="1" t="e">
        <f t="shared" si="52"/>
        <v>#REF!</v>
      </c>
      <c r="AK134" s="1" t="e">
        <f t="shared" si="53"/>
        <v>#REF!</v>
      </c>
      <c r="AL134" s="1" t="s">
        <v>73</v>
      </c>
      <c r="AM134" s="1" t="s">
        <v>76</v>
      </c>
      <c r="AN134" s="11" t="e">
        <f t="shared" si="54"/>
        <v>#REF!</v>
      </c>
      <c r="AO134" s="1" t="str">
        <f>Table148[[#This Row],[Manufacturer''s Category]]</f>
        <v>Desono</v>
      </c>
      <c r="AP134" s="1"/>
      <c r="AQ134" s="1" t="e">
        <f t="shared" si="55"/>
        <v>#REF!</v>
      </c>
      <c r="AR134" s="28"/>
    </row>
    <row r="135" spans="1:44" ht="41.1" customHeight="1" x14ac:dyDescent="0.3">
      <c r="A135" s="1" t="e">
        <f t="shared" si="46"/>
        <v>#REF!</v>
      </c>
      <c r="B135" s="5" t="e">
        <f t="shared" si="56"/>
        <v>#REF!</v>
      </c>
      <c r="C135" s="43" t="s">
        <v>4247</v>
      </c>
      <c r="D135" s="26" t="s">
        <v>2252</v>
      </c>
      <c r="E135" s="12" t="s">
        <v>53</v>
      </c>
      <c r="F135" s="31">
        <v>464</v>
      </c>
      <c r="G135" s="1" t="s">
        <v>2251</v>
      </c>
      <c r="H135" s="1"/>
      <c r="I135" s="1"/>
      <c r="J135" s="1"/>
      <c r="K135" s="1"/>
      <c r="L135" s="1"/>
      <c r="M135" s="1" t="s">
        <v>54</v>
      </c>
      <c r="N135" s="1" t="s">
        <v>1</v>
      </c>
      <c r="O135" s="23"/>
      <c r="P135" s="1" t="e">
        <f t="shared" si="47"/>
        <v>#REF!</v>
      </c>
      <c r="Q135" s="1"/>
      <c r="R135" s="1" t="str">
        <f>Table148[[#This Row],[Short Description]]</f>
        <v>P6-SM White</v>
      </c>
      <c r="S135" s="1" t="s">
        <v>2253</v>
      </c>
      <c r="T135" s="1" t="s">
        <v>1913</v>
      </c>
      <c r="U135" s="1" t="s">
        <v>57</v>
      </c>
      <c r="V135" s="1" t="e">
        <f t="shared" si="48"/>
        <v>#REF!</v>
      </c>
      <c r="W135" s="1" t="e">
        <f t="shared" si="49"/>
        <v>#REF!</v>
      </c>
      <c r="X135" s="1" t="s">
        <v>1879</v>
      </c>
      <c r="Y135" s="1"/>
      <c r="Z135" s="1"/>
      <c r="AA135" s="1"/>
      <c r="AB135" s="1"/>
      <c r="AC135" s="31">
        <f>Table148[[#This Row],[US MSRP]]</f>
        <v>464</v>
      </c>
      <c r="AD135" s="1"/>
      <c r="AE135" s="1"/>
      <c r="AF135" s="1"/>
      <c r="AG135" s="1"/>
      <c r="AH135" s="1" t="e">
        <f t="shared" si="50"/>
        <v>#REF!</v>
      </c>
      <c r="AI135" s="1" t="e">
        <f t="shared" si="51"/>
        <v>#REF!</v>
      </c>
      <c r="AJ135" s="1" t="e">
        <f t="shared" si="52"/>
        <v>#REF!</v>
      </c>
      <c r="AK135" s="1" t="e">
        <f t="shared" si="53"/>
        <v>#REF!</v>
      </c>
      <c r="AL135" s="1" t="s">
        <v>73</v>
      </c>
      <c r="AM135" s="1" t="s">
        <v>76</v>
      </c>
      <c r="AN135" s="11" t="e">
        <f t="shared" si="54"/>
        <v>#REF!</v>
      </c>
      <c r="AO135" s="1" t="str">
        <f>Table148[[#This Row],[Manufacturer''s Category]]</f>
        <v>Desono</v>
      </c>
      <c r="AP135" s="1"/>
      <c r="AQ135" s="1" t="e">
        <f t="shared" si="55"/>
        <v>#REF!</v>
      </c>
      <c r="AR135" s="28"/>
    </row>
    <row r="136" spans="1:44" ht="41.1" customHeight="1" x14ac:dyDescent="0.3">
      <c r="A136" s="1" t="e">
        <f t="shared" si="46"/>
        <v>#REF!</v>
      </c>
      <c r="B136" s="5" t="e">
        <f t="shared" si="56"/>
        <v>#REF!</v>
      </c>
      <c r="C136" s="43" t="s">
        <v>4282</v>
      </c>
      <c r="D136" s="26" t="s">
        <v>2255</v>
      </c>
      <c r="E136" s="12" t="s">
        <v>53</v>
      </c>
      <c r="F136" s="31">
        <v>116</v>
      </c>
      <c r="G136" s="1" t="s">
        <v>2254</v>
      </c>
      <c r="H136" s="1"/>
      <c r="I136" s="1"/>
      <c r="J136" s="1"/>
      <c r="K136" s="1"/>
      <c r="L136" s="1"/>
      <c r="M136" s="1" t="s">
        <v>73</v>
      </c>
      <c r="N136" s="1" t="s">
        <v>1</v>
      </c>
      <c r="O136" s="23">
        <v>0.453592</v>
      </c>
      <c r="P136" s="1" t="e">
        <f t="shared" si="47"/>
        <v>#REF!</v>
      </c>
      <c r="Q136" s="1"/>
      <c r="R136" s="1" t="str">
        <f>Table148[[#This Row],[Short Description]]</f>
        <v>PHK-30</v>
      </c>
      <c r="S136" s="1" t="s">
        <v>2256</v>
      </c>
      <c r="T136" s="1" t="s">
        <v>515</v>
      </c>
      <c r="U136" s="1" t="s">
        <v>3</v>
      </c>
      <c r="V136" s="1" t="e">
        <f t="shared" si="48"/>
        <v>#REF!</v>
      </c>
      <c r="W136" s="1" t="e">
        <f t="shared" si="49"/>
        <v>#REF!</v>
      </c>
      <c r="X136" s="1" t="s">
        <v>1879</v>
      </c>
      <c r="Y136" s="1"/>
      <c r="Z136" s="1"/>
      <c r="AA136" s="1"/>
      <c r="AB136" s="1"/>
      <c r="AC136" s="6">
        <f>Table148[[#This Row],[US MSRP]]</f>
        <v>116</v>
      </c>
      <c r="AD136" s="1"/>
      <c r="AE136" s="1"/>
      <c r="AF136" s="1"/>
      <c r="AG136" s="1"/>
      <c r="AH136" s="1" t="e">
        <f t="shared" si="50"/>
        <v>#REF!</v>
      </c>
      <c r="AI136" s="1" t="e">
        <f t="shared" si="51"/>
        <v>#REF!</v>
      </c>
      <c r="AJ136" s="1" t="e">
        <f t="shared" si="52"/>
        <v>#REF!</v>
      </c>
      <c r="AK136" s="1" t="e">
        <f t="shared" si="53"/>
        <v>#REF!</v>
      </c>
      <c r="AL136" s="1" t="s">
        <v>54</v>
      </c>
      <c r="AM136" s="1" t="s">
        <v>151</v>
      </c>
      <c r="AN136" s="11" t="e">
        <f t="shared" si="54"/>
        <v>#REF!</v>
      </c>
      <c r="AO136" s="1" t="str">
        <f>Table148[[#This Row],[Manufacturer''s Category]]</f>
        <v>Desono</v>
      </c>
      <c r="AP136" s="1"/>
      <c r="AQ136" s="1" t="e">
        <f t="shared" si="55"/>
        <v>#REF!</v>
      </c>
      <c r="AR136" s="1"/>
    </row>
    <row r="137" spans="1:44" ht="41.1" customHeight="1" x14ac:dyDescent="0.3">
      <c r="A137" s="1" t="e">
        <f t="shared" si="46"/>
        <v>#REF!</v>
      </c>
      <c r="B137" s="5" t="e">
        <f t="shared" si="56"/>
        <v>#REF!</v>
      </c>
      <c r="C137" s="43" t="s">
        <v>4294</v>
      </c>
      <c r="D137" s="26" t="s">
        <v>2258</v>
      </c>
      <c r="E137" s="12" t="s">
        <v>53</v>
      </c>
      <c r="F137" s="31">
        <v>24</v>
      </c>
      <c r="G137" s="1" t="s">
        <v>2257</v>
      </c>
      <c r="H137" s="1"/>
      <c r="I137" s="1"/>
      <c r="J137" s="1"/>
      <c r="K137" s="1"/>
      <c r="L137" s="1"/>
      <c r="M137" s="1" t="s">
        <v>73</v>
      </c>
      <c r="N137" s="1" t="s">
        <v>1</v>
      </c>
      <c r="O137" s="23">
        <v>0.453592</v>
      </c>
      <c r="P137" s="1" t="e">
        <f t="shared" si="47"/>
        <v>#REF!</v>
      </c>
      <c r="Q137" s="1"/>
      <c r="R137" s="1" t="str">
        <f>Table148[[#This Row],[Short Description]]</f>
        <v>PSC</v>
      </c>
      <c r="S137" s="1" t="s">
        <v>2259</v>
      </c>
      <c r="T137" s="1" t="s">
        <v>515</v>
      </c>
      <c r="U137" s="1" t="s">
        <v>3</v>
      </c>
      <c r="V137" s="1" t="e">
        <f t="shared" si="48"/>
        <v>#REF!</v>
      </c>
      <c r="W137" s="1" t="e">
        <f t="shared" si="49"/>
        <v>#REF!</v>
      </c>
      <c r="X137" s="1" t="s">
        <v>1879</v>
      </c>
      <c r="Y137" s="1"/>
      <c r="Z137" s="1"/>
      <c r="AA137" s="1"/>
      <c r="AB137" s="1"/>
      <c r="AC137" s="6">
        <f>Table148[[#This Row],[US MSRP]]</f>
        <v>24</v>
      </c>
      <c r="AD137" s="1"/>
      <c r="AE137" s="1"/>
      <c r="AF137" s="1"/>
      <c r="AG137" s="1"/>
      <c r="AH137" s="1" t="e">
        <f t="shared" si="50"/>
        <v>#REF!</v>
      </c>
      <c r="AI137" s="1" t="e">
        <f t="shared" si="51"/>
        <v>#REF!</v>
      </c>
      <c r="AJ137" s="1" t="e">
        <f t="shared" si="52"/>
        <v>#REF!</v>
      </c>
      <c r="AK137" s="1" t="e">
        <f t="shared" si="53"/>
        <v>#REF!</v>
      </c>
      <c r="AL137" s="1" t="s">
        <v>54</v>
      </c>
      <c r="AM137" s="1" t="s">
        <v>151</v>
      </c>
      <c r="AN137" s="11" t="e">
        <f t="shared" si="54"/>
        <v>#REF!</v>
      </c>
      <c r="AO137" s="1" t="str">
        <f>Table148[[#This Row],[Manufacturer''s Category]]</f>
        <v>Desono</v>
      </c>
      <c r="AP137" s="1"/>
      <c r="AQ137" s="1" t="e">
        <f t="shared" si="55"/>
        <v>#REF!</v>
      </c>
      <c r="AR137" s="1"/>
    </row>
    <row r="138" spans="1:44" ht="41.1" customHeight="1" x14ac:dyDescent="0.3">
      <c r="A138" s="1" t="e">
        <f t="shared" si="46"/>
        <v>#REF!</v>
      </c>
      <c r="B138" s="5" t="e">
        <f t="shared" si="56"/>
        <v>#REF!</v>
      </c>
      <c r="C138" s="43" t="s">
        <v>4295</v>
      </c>
      <c r="D138" s="26" t="s">
        <v>2261</v>
      </c>
      <c r="E138" s="12" t="s">
        <v>53</v>
      </c>
      <c r="F138" s="31">
        <v>58</v>
      </c>
      <c r="G138" s="1" t="s">
        <v>2260</v>
      </c>
      <c r="H138" s="1"/>
      <c r="I138" s="1"/>
      <c r="J138" s="1"/>
      <c r="K138" s="1"/>
      <c r="L138" s="1"/>
      <c r="M138" s="1" t="s">
        <v>73</v>
      </c>
      <c r="N138" s="1" t="s">
        <v>1</v>
      </c>
      <c r="O138" s="23">
        <v>0.453592</v>
      </c>
      <c r="P138" s="1" t="e">
        <f t="shared" si="47"/>
        <v>#REF!</v>
      </c>
      <c r="Q138" s="1"/>
      <c r="R138" s="1" t="str">
        <f>Table148[[#This Row],[Short Description]]</f>
        <v>PST-14</v>
      </c>
      <c r="S138" s="1" t="s">
        <v>2262</v>
      </c>
      <c r="T138" s="1" t="s">
        <v>515</v>
      </c>
      <c r="U138" s="1" t="s">
        <v>3</v>
      </c>
      <c r="V138" s="1" t="e">
        <f t="shared" si="48"/>
        <v>#REF!</v>
      </c>
      <c r="W138" s="1" t="e">
        <f t="shared" si="49"/>
        <v>#REF!</v>
      </c>
      <c r="X138" s="1" t="s">
        <v>1879</v>
      </c>
      <c r="Y138" s="1"/>
      <c r="Z138" s="1"/>
      <c r="AA138" s="1"/>
      <c r="AB138" s="1"/>
      <c r="AC138" s="6">
        <f>Table148[[#This Row],[US MSRP]]</f>
        <v>58</v>
      </c>
      <c r="AD138" s="1"/>
      <c r="AE138" s="1"/>
      <c r="AF138" s="1"/>
      <c r="AG138" s="1"/>
      <c r="AH138" s="1" t="e">
        <f t="shared" si="50"/>
        <v>#REF!</v>
      </c>
      <c r="AI138" s="1" t="e">
        <f t="shared" si="51"/>
        <v>#REF!</v>
      </c>
      <c r="AJ138" s="1" t="e">
        <f t="shared" si="52"/>
        <v>#REF!</v>
      </c>
      <c r="AK138" s="1" t="e">
        <f t="shared" si="53"/>
        <v>#REF!</v>
      </c>
      <c r="AL138" s="1" t="s">
        <v>54</v>
      </c>
      <c r="AM138" s="1" t="s">
        <v>151</v>
      </c>
      <c r="AN138" s="11" t="e">
        <f t="shared" si="54"/>
        <v>#REF!</v>
      </c>
      <c r="AO138" s="1" t="str">
        <f>Table148[[#This Row],[Manufacturer''s Category]]</f>
        <v>Desono</v>
      </c>
      <c r="AP138" s="1"/>
      <c r="AQ138" s="1" t="e">
        <f t="shared" si="55"/>
        <v>#REF!</v>
      </c>
      <c r="AR138" s="1"/>
    </row>
    <row r="139" spans="1:44" ht="41.1" customHeight="1" x14ac:dyDescent="0.3">
      <c r="A139" s="1" t="e">
        <f t="shared" si="46"/>
        <v>#REF!</v>
      </c>
      <c r="B139" s="5" t="e">
        <f t="shared" si="56"/>
        <v>#REF!</v>
      </c>
      <c r="C139" s="39" t="s">
        <v>4386</v>
      </c>
      <c r="D139" s="26" t="s">
        <v>2264</v>
      </c>
      <c r="E139" s="12" t="s">
        <v>53</v>
      </c>
      <c r="F139" s="31">
        <v>200</v>
      </c>
      <c r="G139" s="1" t="s">
        <v>2263</v>
      </c>
      <c r="H139" s="1"/>
      <c r="I139" s="1"/>
      <c r="J139" s="1"/>
      <c r="K139" s="1"/>
      <c r="L139" s="1"/>
      <c r="M139" s="1"/>
      <c r="N139" s="1" t="s">
        <v>1</v>
      </c>
      <c r="O139" s="3"/>
      <c r="P139" s="1" t="e">
        <f t="shared" si="47"/>
        <v>#REF!</v>
      </c>
      <c r="Q139" s="1"/>
      <c r="R139" s="1" t="str">
        <f>Table148[[#This Row],[Short Description]]</f>
        <v>SPA-GHH100​</v>
      </c>
      <c r="S139" s="1" t="s">
        <v>2265</v>
      </c>
      <c r="T139" s="1" t="s">
        <v>515</v>
      </c>
      <c r="U139" s="1" t="s">
        <v>3</v>
      </c>
      <c r="V139" s="1" t="e">
        <f t="shared" si="48"/>
        <v>#REF!</v>
      </c>
      <c r="W139" s="1" t="e">
        <f t="shared" si="49"/>
        <v>#REF!</v>
      </c>
      <c r="X139" s="1" t="s">
        <v>1879</v>
      </c>
      <c r="Y139" s="1"/>
      <c r="Z139" s="1"/>
      <c r="AA139" s="1"/>
      <c r="AB139" s="1"/>
      <c r="AC139" s="6">
        <f>Table148[[#This Row],[US MSRP]]</f>
        <v>200</v>
      </c>
      <c r="AD139" s="1"/>
      <c r="AE139" s="1"/>
      <c r="AF139" s="1"/>
      <c r="AG139" s="1"/>
      <c r="AH139" s="1" t="e">
        <f t="shared" si="50"/>
        <v>#REF!</v>
      </c>
      <c r="AI139" s="1" t="e">
        <f t="shared" si="51"/>
        <v>#REF!</v>
      </c>
      <c r="AJ139" s="1" t="e">
        <f t="shared" si="52"/>
        <v>#REF!</v>
      </c>
      <c r="AK139" s="1" t="e">
        <f t="shared" si="53"/>
        <v>#REF!</v>
      </c>
      <c r="AL139" s="1" t="s">
        <v>73</v>
      </c>
      <c r="AM139" s="1" t="s">
        <v>76</v>
      </c>
      <c r="AN139" s="11" t="e">
        <f t="shared" si="54"/>
        <v>#REF!</v>
      </c>
      <c r="AO139" s="1" t="str">
        <f>Table148[[#This Row],[Manufacturer''s Category]]</f>
        <v>Desono</v>
      </c>
      <c r="AP139" s="1"/>
      <c r="AQ139" s="1" t="e">
        <f t="shared" si="55"/>
        <v>#REF!</v>
      </c>
      <c r="AR139" s="1"/>
    </row>
    <row r="140" spans="1:44" ht="41.1" customHeight="1" x14ac:dyDescent="0.3">
      <c r="A140" s="1" t="e">
        <f t="shared" si="46"/>
        <v>#REF!</v>
      </c>
      <c r="B140" s="5" t="e">
        <f t="shared" si="56"/>
        <v>#REF!</v>
      </c>
      <c r="C140" s="39" t="s">
        <v>4387</v>
      </c>
      <c r="D140" s="26" t="s">
        <v>2267</v>
      </c>
      <c r="E140" s="12" t="s">
        <v>53</v>
      </c>
      <c r="F140" s="31">
        <v>222</v>
      </c>
      <c r="G140" s="1" t="s">
        <v>2266</v>
      </c>
      <c r="H140" s="1"/>
      <c r="I140" s="1"/>
      <c r="J140" s="1"/>
      <c r="K140" s="1"/>
      <c r="L140" s="1"/>
      <c r="M140" s="1"/>
      <c r="N140" s="1" t="s">
        <v>1</v>
      </c>
      <c r="O140" s="3"/>
      <c r="P140" s="1" t="e">
        <f t="shared" si="47"/>
        <v>#REF!</v>
      </c>
      <c r="Q140" s="1"/>
      <c r="R140" s="1" t="str">
        <f>Table148[[#This Row],[Short Description]]</f>
        <v>SPA-GHH200​</v>
      </c>
      <c r="S140" s="1" t="s">
        <v>2268</v>
      </c>
      <c r="T140" s="1" t="s">
        <v>515</v>
      </c>
      <c r="U140" s="1" t="s">
        <v>3</v>
      </c>
      <c r="V140" s="1" t="e">
        <f t="shared" si="48"/>
        <v>#REF!</v>
      </c>
      <c r="W140" s="1" t="e">
        <f t="shared" si="49"/>
        <v>#REF!</v>
      </c>
      <c r="X140" s="1" t="s">
        <v>1879</v>
      </c>
      <c r="Y140" s="1"/>
      <c r="Z140" s="1"/>
      <c r="AA140" s="1"/>
      <c r="AB140" s="1"/>
      <c r="AC140" s="6">
        <f>Table148[[#This Row],[US MSRP]]</f>
        <v>222</v>
      </c>
      <c r="AD140" s="1"/>
      <c r="AE140" s="1"/>
      <c r="AF140" s="1"/>
      <c r="AG140" s="1"/>
      <c r="AH140" s="1" t="e">
        <f t="shared" si="50"/>
        <v>#REF!</v>
      </c>
      <c r="AI140" s="1" t="e">
        <f t="shared" si="51"/>
        <v>#REF!</v>
      </c>
      <c r="AJ140" s="1" t="e">
        <f t="shared" si="52"/>
        <v>#REF!</v>
      </c>
      <c r="AK140" s="1" t="e">
        <f t="shared" si="53"/>
        <v>#REF!</v>
      </c>
      <c r="AL140" s="1" t="s">
        <v>73</v>
      </c>
      <c r="AM140" s="1" t="s">
        <v>76</v>
      </c>
      <c r="AN140" s="11" t="e">
        <f t="shared" si="54"/>
        <v>#REF!</v>
      </c>
      <c r="AO140" s="1" t="str">
        <f>Table148[[#This Row],[Manufacturer''s Category]]</f>
        <v>Desono</v>
      </c>
      <c r="AP140" s="1"/>
      <c r="AQ140" s="1" t="e">
        <f t="shared" si="55"/>
        <v>#REF!</v>
      </c>
      <c r="AR140" s="1"/>
    </row>
    <row r="141" spans="1:44" ht="41.1" customHeight="1" x14ac:dyDescent="0.3">
      <c r="A141" s="1" t="e">
        <f t="shared" si="46"/>
        <v>#REF!</v>
      </c>
      <c r="B141" s="5" t="e">
        <f t="shared" si="56"/>
        <v>#REF!</v>
      </c>
      <c r="C141" s="39" t="s">
        <v>4388</v>
      </c>
      <c r="D141" s="26" t="s">
        <v>2270</v>
      </c>
      <c r="E141" s="12" t="s">
        <v>53</v>
      </c>
      <c r="F141" s="31">
        <v>260</v>
      </c>
      <c r="G141" s="1" t="s">
        <v>2269</v>
      </c>
      <c r="H141" s="1"/>
      <c r="I141" s="1"/>
      <c r="J141" s="1"/>
      <c r="K141" s="1"/>
      <c r="L141" s="1"/>
      <c r="M141" s="1" t="s">
        <v>73</v>
      </c>
      <c r="N141" s="1" t="s">
        <v>1</v>
      </c>
      <c r="O141" s="4"/>
      <c r="P141" s="1" t="e">
        <f t="shared" si="47"/>
        <v>#REF!</v>
      </c>
      <c r="Q141" s="1"/>
      <c r="R141" s="1" t="str">
        <f>Table148[[#This Row],[Short Description]]</f>
        <v>SPA-GHH400</v>
      </c>
      <c r="S141" s="1" t="s">
        <v>2271</v>
      </c>
      <c r="T141" s="1" t="s">
        <v>515</v>
      </c>
      <c r="U141" s="1" t="s">
        <v>3</v>
      </c>
      <c r="V141" s="1" t="e">
        <f t="shared" si="48"/>
        <v>#REF!</v>
      </c>
      <c r="W141" s="1" t="e">
        <f t="shared" si="49"/>
        <v>#REF!</v>
      </c>
      <c r="X141" s="1" t="s">
        <v>1879</v>
      </c>
      <c r="Y141" s="1"/>
      <c r="Z141" s="1"/>
      <c r="AA141" s="1"/>
      <c r="AB141" s="1"/>
      <c r="AC141" s="6">
        <f>Table148[[#This Row],[US MSRP]]</f>
        <v>260</v>
      </c>
      <c r="AD141" s="1"/>
      <c r="AE141" s="1"/>
      <c r="AF141" s="1"/>
      <c r="AG141" s="1"/>
      <c r="AH141" s="1" t="e">
        <f t="shared" si="50"/>
        <v>#REF!</v>
      </c>
      <c r="AI141" s="1" t="e">
        <f t="shared" si="51"/>
        <v>#REF!</v>
      </c>
      <c r="AJ141" s="1" t="e">
        <f t="shared" si="52"/>
        <v>#REF!</v>
      </c>
      <c r="AK141" s="1" t="e">
        <f t="shared" si="53"/>
        <v>#REF!</v>
      </c>
      <c r="AL141" s="1" t="s">
        <v>73</v>
      </c>
      <c r="AM141" s="1" t="s">
        <v>76</v>
      </c>
      <c r="AN141" s="11" t="e">
        <f t="shared" si="54"/>
        <v>#REF!</v>
      </c>
      <c r="AO141" s="1" t="str">
        <f>Table148[[#This Row],[Manufacturer''s Category]]</f>
        <v>Desono</v>
      </c>
      <c r="AP141" s="1"/>
      <c r="AQ141" s="1" t="e">
        <f t="shared" si="55"/>
        <v>#REF!</v>
      </c>
      <c r="AR141" s="1"/>
    </row>
    <row r="142" spans="1:44" ht="41.1" customHeight="1" x14ac:dyDescent="0.3">
      <c r="A142" s="1" t="e">
        <f t="shared" si="46"/>
        <v>#REF!</v>
      </c>
      <c r="B142" s="5" t="e">
        <f t="shared" si="56"/>
        <v>#REF!</v>
      </c>
      <c r="C142" s="39" t="s">
        <v>4389</v>
      </c>
      <c r="D142" s="26" t="s">
        <v>2273</v>
      </c>
      <c r="E142" s="12" t="s">
        <v>53</v>
      </c>
      <c r="F142" s="31">
        <v>280</v>
      </c>
      <c r="G142" s="1" t="s">
        <v>2272</v>
      </c>
      <c r="H142" s="1"/>
      <c r="I142" s="1"/>
      <c r="J142" s="1"/>
      <c r="K142" s="1"/>
      <c r="L142" s="1"/>
      <c r="M142" s="1" t="s">
        <v>73</v>
      </c>
      <c r="N142" s="1" t="s">
        <v>1</v>
      </c>
      <c r="O142" s="4"/>
      <c r="P142" s="1" t="e">
        <f t="shared" si="47"/>
        <v>#REF!</v>
      </c>
      <c r="Q142" s="1"/>
      <c r="R142" s="1" t="str">
        <f>Table148[[#This Row],[Short Description]]</f>
        <v>SPA-GHH500</v>
      </c>
      <c r="S142" s="1" t="s">
        <v>2274</v>
      </c>
      <c r="T142" s="1" t="s">
        <v>515</v>
      </c>
      <c r="U142" s="1" t="s">
        <v>3</v>
      </c>
      <c r="V142" s="1" t="e">
        <f t="shared" si="48"/>
        <v>#REF!</v>
      </c>
      <c r="W142" s="1" t="e">
        <f t="shared" si="49"/>
        <v>#REF!</v>
      </c>
      <c r="X142" s="1" t="s">
        <v>1879</v>
      </c>
      <c r="Y142" s="1"/>
      <c r="Z142" s="1"/>
      <c r="AA142" s="1"/>
      <c r="AB142" s="1"/>
      <c r="AC142" s="6">
        <f>Table148[[#This Row],[US MSRP]]</f>
        <v>280</v>
      </c>
      <c r="AD142" s="1"/>
      <c r="AE142" s="1"/>
      <c r="AF142" s="1"/>
      <c r="AG142" s="1"/>
      <c r="AH142" s="1" t="e">
        <f t="shared" si="50"/>
        <v>#REF!</v>
      </c>
      <c r="AI142" s="1" t="e">
        <f t="shared" si="51"/>
        <v>#REF!</v>
      </c>
      <c r="AJ142" s="1" t="e">
        <f t="shared" si="52"/>
        <v>#REF!</v>
      </c>
      <c r="AK142" s="1" t="e">
        <f t="shared" si="53"/>
        <v>#REF!</v>
      </c>
      <c r="AL142" s="1" t="s">
        <v>73</v>
      </c>
      <c r="AM142" s="1" t="s">
        <v>76</v>
      </c>
      <c r="AN142" s="11" t="e">
        <f t="shared" si="54"/>
        <v>#REF!</v>
      </c>
      <c r="AO142" s="1" t="str">
        <f>Table148[[#This Row],[Manufacturer''s Category]]</f>
        <v>Desono</v>
      </c>
      <c r="AP142" s="1"/>
      <c r="AQ142" s="1" t="e">
        <f t="shared" si="55"/>
        <v>#REF!</v>
      </c>
      <c r="AR142" s="1"/>
    </row>
    <row r="143" spans="1:44" ht="41.1" customHeight="1" x14ac:dyDescent="0.3">
      <c r="A143" s="1" t="e">
        <f t="shared" si="46"/>
        <v>#REF!</v>
      </c>
      <c r="B143" s="5" t="e">
        <f t="shared" si="56"/>
        <v>#REF!</v>
      </c>
      <c r="C143" s="39" t="s">
        <v>4390</v>
      </c>
      <c r="D143" s="26" t="s">
        <v>2276</v>
      </c>
      <c r="E143" s="12" t="s">
        <v>53</v>
      </c>
      <c r="F143" s="31">
        <v>300</v>
      </c>
      <c r="G143" s="1" t="s">
        <v>2275</v>
      </c>
      <c r="H143" s="1"/>
      <c r="I143" s="1"/>
      <c r="J143" s="1"/>
      <c r="K143" s="1"/>
      <c r="L143" s="1"/>
      <c r="M143" s="1" t="s">
        <v>73</v>
      </c>
      <c r="N143" s="1" t="s">
        <v>1</v>
      </c>
      <c r="O143" s="4"/>
      <c r="P143" s="1" t="e">
        <f t="shared" si="47"/>
        <v>#REF!</v>
      </c>
      <c r="Q143" s="1"/>
      <c r="R143" s="1" t="str">
        <f>Table148[[#This Row],[Short Description]]</f>
        <v>SPA-GHH600</v>
      </c>
      <c r="S143" s="1" t="s">
        <v>2277</v>
      </c>
      <c r="T143" s="1" t="s">
        <v>515</v>
      </c>
      <c r="U143" s="1" t="s">
        <v>3</v>
      </c>
      <c r="V143" s="1" t="e">
        <f t="shared" si="48"/>
        <v>#REF!</v>
      </c>
      <c r="W143" s="1" t="e">
        <f t="shared" si="49"/>
        <v>#REF!</v>
      </c>
      <c r="X143" s="1" t="s">
        <v>1879</v>
      </c>
      <c r="Y143" s="1"/>
      <c r="Z143" s="1"/>
      <c r="AA143" s="1"/>
      <c r="AB143" s="1"/>
      <c r="AC143" s="6">
        <f>Table148[[#This Row],[US MSRP]]</f>
        <v>300</v>
      </c>
      <c r="AD143" s="1"/>
      <c r="AE143" s="1"/>
      <c r="AF143" s="1"/>
      <c r="AG143" s="1"/>
      <c r="AH143" s="1" t="e">
        <f t="shared" si="50"/>
        <v>#REF!</v>
      </c>
      <c r="AI143" s="1" t="e">
        <f t="shared" si="51"/>
        <v>#REF!</v>
      </c>
      <c r="AJ143" s="1" t="e">
        <f t="shared" si="52"/>
        <v>#REF!</v>
      </c>
      <c r="AK143" s="1" t="e">
        <f t="shared" si="53"/>
        <v>#REF!</v>
      </c>
      <c r="AL143" s="1" t="s">
        <v>73</v>
      </c>
      <c r="AM143" s="1" t="s">
        <v>76</v>
      </c>
      <c r="AN143" s="11" t="e">
        <f t="shared" si="54"/>
        <v>#REF!</v>
      </c>
      <c r="AO143" s="1" t="str">
        <f>Table148[[#This Row],[Manufacturer''s Category]]</f>
        <v>Desono</v>
      </c>
      <c r="AP143" s="1"/>
      <c r="AQ143" s="1" t="e">
        <f t="shared" si="55"/>
        <v>#REF!</v>
      </c>
      <c r="AR143" s="1"/>
    </row>
    <row r="144" spans="1:44" ht="41.1" customHeight="1" x14ac:dyDescent="0.3">
      <c r="A144" s="1" t="e">
        <f t="shared" si="46"/>
        <v>#REF!</v>
      </c>
      <c r="B144" s="5" t="e">
        <f t="shared" si="56"/>
        <v>#REF!</v>
      </c>
      <c r="C144" s="39" t="s">
        <v>4391</v>
      </c>
      <c r="D144" s="26" t="s">
        <v>2279</v>
      </c>
      <c r="E144" s="12" t="s">
        <v>53</v>
      </c>
      <c r="F144" s="31">
        <v>132</v>
      </c>
      <c r="G144" s="1" t="s">
        <v>2278</v>
      </c>
      <c r="H144" s="1"/>
      <c r="I144" s="1"/>
      <c r="J144" s="1"/>
      <c r="K144" s="1"/>
      <c r="L144" s="1"/>
      <c r="M144" s="1"/>
      <c r="N144" s="1" t="s">
        <v>1</v>
      </c>
      <c r="O144" s="3"/>
      <c r="P144" s="1" t="e">
        <f t="shared" si="47"/>
        <v>#REF!</v>
      </c>
      <c r="Q144" s="1"/>
      <c r="R144" s="1" t="str">
        <f>Table148[[#This Row],[Short Description]]</f>
        <v>SPA-GRB100​</v>
      </c>
      <c r="S144" s="1" t="s">
        <v>2280</v>
      </c>
      <c r="T144" s="1" t="s">
        <v>515</v>
      </c>
      <c r="U144" s="1" t="s">
        <v>3</v>
      </c>
      <c r="V144" s="1" t="e">
        <f t="shared" si="48"/>
        <v>#REF!</v>
      </c>
      <c r="W144" s="1" t="e">
        <f t="shared" si="49"/>
        <v>#REF!</v>
      </c>
      <c r="X144" s="1" t="s">
        <v>1879</v>
      </c>
      <c r="Y144" s="1"/>
      <c r="Z144" s="1"/>
      <c r="AA144" s="1"/>
      <c r="AB144" s="1"/>
      <c r="AC144" s="6">
        <f>Table148[[#This Row],[US MSRP]]</f>
        <v>132</v>
      </c>
      <c r="AD144" s="1"/>
      <c r="AE144" s="1"/>
      <c r="AF144" s="1"/>
      <c r="AG144" s="1"/>
      <c r="AH144" s="1" t="e">
        <f t="shared" si="50"/>
        <v>#REF!</v>
      </c>
      <c r="AI144" s="1" t="e">
        <f t="shared" si="51"/>
        <v>#REF!</v>
      </c>
      <c r="AJ144" s="1" t="e">
        <f t="shared" si="52"/>
        <v>#REF!</v>
      </c>
      <c r="AK144" s="1" t="e">
        <f t="shared" si="53"/>
        <v>#REF!</v>
      </c>
      <c r="AL144" s="1" t="s">
        <v>73</v>
      </c>
      <c r="AM144" s="1" t="s">
        <v>76</v>
      </c>
      <c r="AN144" s="11" t="e">
        <f t="shared" si="54"/>
        <v>#REF!</v>
      </c>
      <c r="AO144" s="1" t="str">
        <f>Table148[[#This Row],[Manufacturer''s Category]]</f>
        <v>Desono</v>
      </c>
      <c r="AP144" s="1"/>
      <c r="AQ144" s="1" t="e">
        <f t="shared" si="55"/>
        <v>#REF!</v>
      </c>
      <c r="AR144" s="1"/>
    </row>
    <row r="145" spans="1:44" ht="41.1" customHeight="1" x14ac:dyDescent="0.3">
      <c r="A145" s="1" t="e">
        <f t="shared" si="46"/>
        <v>#REF!</v>
      </c>
      <c r="B145" s="5" t="e">
        <f t="shared" si="56"/>
        <v>#REF!</v>
      </c>
      <c r="C145" s="39" t="s">
        <v>4392</v>
      </c>
      <c r="D145" s="26" t="s">
        <v>2282</v>
      </c>
      <c r="E145" s="12" t="s">
        <v>53</v>
      </c>
      <c r="F145" s="31">
        <v>144</v>
      </c>
      <c r="G145" s="1" t="s">
        <v>2281</v>
      </c>
      <c r="H145" s="1"/>
      <c r="I145" s="1"/>
      <c r="J145" s="1"/>
      <c r="K145" s="1"/>
      <c r="L145" s="1"/>
      <c r="M145" s="1"/>
      <c r="N145" s="1" t="s">
        <v>1</v>
      </c>
      <c r="O145" s="3"/>
      <c r="P145" s="1" t="e">
        <f t="shared" si="47"/>
        <v>#REF!</v>
      </c>
      <c r="Q145" s="1"/>
      <c r="R145" s="1" t="str">
        <f>Table148[[#This Row],[Short Description]]</f>
        <v>SPA-GRB200​</v>
      </c>
      <c r="S145" s="1" t="s">
        <v>2283</v>
      </c>
      <c r="T145" s="1" t="s">
        <v>515</v>
      </c>
      <c r="U145" s="1" t="s">
        <v>3</v>
      </c>
      <c r="V145" s="1" t="e">
        <f t="shared" si="48"/>
        <v>#REF!</v>
      </c>
      <c r="W145" s="1" t="e">
        <f t="shared" si="49"/>
        <v>#REF!</v>
      </c>
      <c r="X145" s="1" t="s">
        <v>1879</v>
      </c>
      <c r="Y145" s="1"/>
      <c r="Z145" s="1"/>
      <c r="AA145" s="1"/>
      <c r="AB145" s="1"/>
      <c r="AC145" s="6">
        <f>Table148[[#This Row],[US MSRP]]</f>
        <v>144</v>
      </c>
      <c r="AD145" s="1"/>
      <c r="AE145" s="1"/>
      <c r="AF145" s="1"/>
      <c r="AG145" s="1"/>
      <c r="AH145" s="1" t="e">
        <f t="shared" si="50"/>
        <v>#REF!</v>
      </c>
      <c r="AI145" s="1" t="e">
        <f t="shared" si="51"/>
        <v>#REF!</v>
      </c>
      <c r="AJ145" s="1" t="e">
        <f t="shared" si="52"/>
        <v>#REF!</v>
      </c>
      <c r="AK145" s="1" t="e">
        <f t="shared" si="53"/>
        <v>#REF!</v>
      </c>
      <c r="AL145" s="1" t="s">
        <v>73</v>
      </c>
      <c r="AM145" s="1" t="s">
        <v>76</v>
      </c>
      <c r="AN145" s="11" t="e">
        <f t="shared" si="54"/>
        <v>#REF!</v>
      </c>
      <c r="AO145" s="1" t="str">
        <f>Table148[[#This Row],[Manufacturer''s Category]]</f>
        <v>Desono</v>
      </c>
      <c r="AP145" s="1"/>
      <c r="AQ145" s="1" t="e">
        <f t="shared" si="55"/>
        <v>#REF!</v>
      </c>
      <c r="AR145" s="1"/>
    </row>
    <row r="146" spans="1:44" ht="41.1" customHeight="1" x14ac:dyDescent="0.3">
      <c r="A146" s="1" t="e">
        <f t="shared" si="46"/>
        <v>#REF!</v>
      </c>
      <c r="B146" s="5" t="e">
        <f t="shared" si="56"/>
        <v>#REF!</v>
      </c>
      <c r="C146" s="39" t="s">
        <v>4393</v>
      </c>
      <c r="D146" s="26" t="s">
        <v>2285</v>
      </c>
      <c r="E146" s="12" t="s">
        <v>53</v>
      </c>
      <c r="F146" s="31">
        <v>154</v>
      </c>
      <c r="G146" s="1" t="s">
        <v>2284</v>
      </c>
      <c r="H146" s="1"/>
      <c r="I146" s="1"/>
      <c r="J146" s="1"/>
      <c r="K146" s="1"/>
      <c r="L146" s="1"/>
      <c r="M146" s="1" t="s">
        <v>73</v>
      </c>
      <c r="N146" s="1" t="s">
        <v>1</v>
      </c>
      <c r="O146" s="4"/>
      <c r="P146" s="1" t="e">
        <f t="shared" si="47"/>
        <v>#REF!</v>
      </c>
      <c r="Q146" s="1"/>
      <c r="R146" s="1" t="str">
        <f>Table148[[#This Row],[Short Description]]</f>
        <v>SPA-GRB400</v>
      </c>
      <c r="S146" s="1" t="s">
        <v>2286</v>
      </c>
      <c r="T146" s="1" t="s">
        <v>515</v>
      </c>
      <c r="U146" s="1" t="s">
        <v>3</v>
      </c>
      <c r="V146" s="1" t="e">
        <f t="shared" si="48"/>
        <v>#REF!</v>
      </c>
      <c r="W146" s="1" t="e">
        <f t="shared" si="49"/>
        <v>#REF!</v>
      </c>
      <c r="X146" s="1" t="s">
        <v>1879</v>
      </c>
      <c r="Y146" s="1"/>
      <c r="Z146" s="1"/>
      <c r="AA146" s="1"/>
      <c r="AB146" s="1"/>
      <c r="AC146" s="6">
        <f>Table148[[#This Row],[US MSRP]]</f>
        <v>154</v>
      </c>
      <c r="AD146" s="1"/>
      <c r="AE146" s="1"/>
      <c r="AF146" s="1"/>
      <c r="AG146" s="1"/>
      <c r="AH146" s="1" t="e">
        <f t="shared" si="50"/>
        <v>#REF!</v>
      </c>
      <c r="AI146" s="1" t="e">
        <f t="shared" si="51"/>
        <v>#REF!</v>
      </c>
      <c r="AJ146" s="1" t="e">
        <f t="shared" si="52"/>
        <v>#REF!</v>
      </c>
      <c r="AK146" s="1" t="e">
        <f t="shared" si="53"/>
        <v>#REF!</v>
      </c>
      <c r="AL146" s="1" t="s">
        <v>73</v>
      </c>
      <c r="AM146" s="1" t="s">
        <v>76</v>
      </c>
      <c r="AN146" s="11" t="e">
        <f t="shared" si="54"/>
        <v>#REF!</v>
      </c>
      <c r="AO146" s="1" t="str">
        <f>Table148[[#This Row],[Manufacturer''s Category]]</f>
        <v>Desono</v>
      </c>
      <c r="AP146" s="1"/>
      <c r="AQ146" s="1" t="e">
        <f t="shared" si="55"/>
        <v>#REF!</v>
      </c>
      <c r="AR146" s="1"/>
    </row>
    <row r="147" spans="1:44" ht="41.1" customHeight="1" x14ac:dyDescent="0.3">
      <c r="A147" s="1" t="e">
        <f t="shared" si="46"/>
        <v>#REF!</v>
      </c>
      <c r="B147" s="5" t="e">
        <f t="shared" si="56"/>
        <v>#REF!</v>
      </c>
      <c r="C147" s="39" t="s">
        <v>4394</v>
      </c>
      <c r="D147" s="26" t="s">
        <v>2288</v>
      </c>
      <c r="E147" s="12" t="s">
        <v>53</v>
      </c>
      <c r="F147" s="31">
        <v>166</v>
      </c>
      <c r="G147" s="1" t="s">
        <v>2287</v>
      </c>
      <c r="H147" s="1"/>
      <c r="I147" s="1"/>
      <c r="J147" s="1"/>
      <c r="K147" s="1"/>
      <c r="L147" s="1"/>
      <c r="M147" s="1" t="s">
        <v>73</v>
      </c>
      <c r="N147" s="1" t="s">
        <v>1</v>
      </c>
      <c r="O147" s="4"/>
      <c r="P147" s="1" t="e">
        <f t="shared" si="47"/>
        <v>#REF!</v>
      </c>
      <c r="Q147" s="1"/>
      <c r="R147" s="1" t="str">
        <f>Table148[[#This Row],[Short Description]]</f>
        <v>SPA-GRB500</v>
      </c>
      <c r="S147" s="1" t="s">
        <v>3304</v>
      </c>
      <c r="T147" s="1" t="s">
        <v>515</v>
      </c>
      <c r="U147" s="1" t="s">
        <v>3</v>
      </c>
      <c r="V147" s="1" t="e">
        <f t="shared" si="48"/>
        <v>#REF!</v>
      </c>
      <c r="W147" s="1" t="e">
        <f t="shared" si="49"/>
        <v>#REF!</v>
      </c>
      <c r="X147" s="1" t="s">
        <v>1879</v>
      </c>
      <c r="Y147" s="1"/>
      <c r="Z147" s="1"/>
      <c r="AA147" s="1"/>
      <c r="AB147" s="1"/>
      <c r="AC147" s="6">
        <f>Table148[[#This Row],[US MSRP]]</f>
        <v>166</v>
      </c>
      <c r="AD147" s="1"/>
      <c r="AE147" s="1"/>
      <c r="AF147" s="1"/>
      <c r="AG147" s="1"/>
      <c r="AH147" s="1" t="e">
        <f t="shared" si="50"/>
        <v>#REF!</v>
      </c>
      <c r="AI147" s="1" t="e">
        <f t="shared" si="51"/>
        <v>#REF!</v>
      </c>
      <c r="AJ147" s="1" t="e">
        <f t="shared" si="52"/>
        <v>#REF!</v>
      </c>
      <c r="AK147" s="1" t="e">
        <f t="shared" si="53"/>
        <v>#REF!</v>
      </c>
      <c r="AL147" s="1" t="s">
        <v>73</v>
      </c>
      <c r="AM147" s="1" t="s">
        <v>76</v>
      </c>
      <c r="AN147" s="11" t="e">
        <f t="shared" si="54"/>
        <v>#REF!</v>
      </c>
      <c r="AO147" s="1" t="str">
        <f>Table148[[#This Row],[Manufacturer''s Category]]</f>
        <v>Desono</v>
      </c>
      <c r="AP147" s="1"/>
      <c r="AQ147" s="1" t="e">
        <f t="shared" si="55"/>
        <v>#REF!</v>
      </c>
      <c r="AR147" s="1"/>
    </row>
    <row r="148" spans="1:44" ht="41.1" customHeight="1" x14ac:dyDescent="0.3">
      <c r="A148" s="1" t="e">
        <f t="shared" si="46"/>
        <v>#REF!</v>
      </c>
      <c r="B148" s="5" t="e">
        <f t="shared" si="56"/>
        <v>#REF!</v>
      </c>
      <c r="C148" s="39" t="s">
        <v>4395</v>
      </c>
      <c r="D148" s="26" t="s">
        <v>2290</v>
      </c>
      <c r="E148" s="12" t="s">
        <v>53</v>
      </c>
      <c r="F148" s="31">
        <v>188</v>
      </c>
      <c r="G148" s="1" t="s">
        <v>2289</v>
      </c>
      <c r="H148" s="1"/>
      <c r="I148" s="1"/>
      <c r="J148" s="1"/>
      <c r="K148" s="1"/>
      <c r="L148" s="1"/>
      <c r="M148" s="1" t="s">
        <v>73</v>
      </c>
      <c r="N148" s="1" t="s">
        <v>1</v>
      </c>
      <c r="O148" s="4"/>
      <c r="P148" s="1" t="e">
        <f t="shared" si="47"/>
        <v>#REF!</v>
      </c>
      <c r="Q148" s="1"/>
      <c r="R148" s="1" t="str">
        <f>Table148[[#This Row],[Short Description]]</f>
        <v>SPA-GRB600</v>
      </c>
      <c r="S148" s="1" t="s">
        <v>2291</v>
      </c>
      <c r="T148" s="1" t="s">
        <v>515</v>
      </c>
      <c r="U148" s="1" t="s">
        <v>3</v>
      </c>
      <c r="V148" s="1" t="e">
        <f t="shared" si="48"/>
        <v>#REF!</v>
      </c>
      <c r="W148" s="1" t="e">
        <f t="shared" si="49"/>
        <v>#REF!</v>
      </c>
      <c r="X148" s="1" t="s">
        <v>1879</v>
      </c>
      <c r="Y148" s="1"/>
      <c r="Z148" s="1"/>
      <c r="AA148" s="1"/>
      <c r="AB148" s="1"/>
      <c r="AC148" s="6">
        <f>Table148[[#This Row],[US MSRP]]</f>
        <v>188</v>
      </c>
      <c r="AD148" s="1"/>
      <c r="AE148" s="1"/>
      <c r="AF148" s="1"/>
      <c r="AG148" s="1"/>
      <c r="AH148" s="1" t="e">
        <f t="shared" si="50"/>
        <v>#REF!</v>
      </c>
      <c r="AI148" s="1" t="e">
        <f t="shared" si="51"/>
        <v>#REF!</v>
      </c>
      <c r="AJ148" s="1" t="e">
        <f t="shared" si="52"/>
        <v>#REF!</v>
      </c>
      <c r="AK148" s="1" t="e">
        <f t="shared" si="53"/>
        <v>#REF!</v>
      </c>
      <c r="AL148" s="1" t="s">
        <v>73</v>
      </c>
      <c r="AM148" s="1" t="s">
        <v>76</v>
      </c>
      <c r="AN148" s="11" t="e">
        <f t="shared" si="54"/>
        <v>#REF!</v>
      </c>
      <c r="AO148" s="1" t="str">
        <f>Table148[[#This Row],[Manufacturer''s Category]]</f>
        <v>Desono</v>
      </c>
      <c r="AP148" s="1"/>
      <c r="AQ148" s="1" t="e">
        <f t="shared" si="55"/>
        <v>#REF!</v>
      </c>
      <c r="AR148" s="1"/>
    </row>
    <row r="149" spans="1:44" ht="41.1" customHeight="1" x14ac:dyDescent="0.3">
      <c r="A149" s="1" t="e">
        <f t="shared" si="46"/>
        <v>#REF!</v>
      </c>
      <c r="B149" s="5" t="e">
        <f t="shared" si="56"/>
        <v>#REF!</v>
      </c>
      <c r="C149" s="39" t="s">
        <v>4396</v>
      </c>
      <c r="D149" s="26" t="s">
        <v>513</v>
      </c>
      <c r="E149" s="12" t="s">
        <v>53</v>
      </c>
      <c r="F149" s="31">
        <v>485</v>
      </c>
      <c r="G149" s="1" t="s">
        <v>2923</v>
      </c>
      <c r="H149" s="1"/>
      <c r="I149" s="1"/>
      <c r="J149" s="1"/>
      <c r="K149" s="1"/>
      <c r="L149" s="1"/>
      <c r="M149" s="1"/>
      <c r="N149" s="1" t="s">
        <v>1</v>
      </c>
      <c r="O149" s="3"/>
      <c r="P149" s="1" t="e">
        <f t="shared" si="47"/>
        <v>#REF!</v>
      </c>
      <c r="Q149" s="1"/>
      <c r="R149" s="1" t="str">
        <f>Table148[[#This Row],[Short Description]]</f>
        <v xml:space="preserve">SPA-GSQ100 </v>
      </c>
      <c r="S149" s="1" t="s">
        <v>514</v>
      </c>
      <c r="T149" s="1" t="s">
        <v>515</v>
      </c>
      <c r="U149" s="1" t="s">
        <v>3</v>
      </c>
      <c r="V149" s="1" t="e">
        <f t="shared" si="48"/>
        <v>#REF!</v>
      </c>
      <c r="W149" s="1" t="e">
        <f t="shared" si="49"/>
        <v>#REF!</v>
      </c>
      <c r="X149" s="1" t="s">
        <v>306</v>
      </c>
      <c r="Y149" s="1"/>
      <c r="Z149" s="1"/>
      <c r="AA149" s="1"/>
      <c r="AB149" s="1"/>
      <c r="AC149" s="6">
        <f>Table148[[#This Row],[US MSRP]]</f>
        <v>485</v>
      </c>
      <c r="AD149" s="1"/>
      <c r="AE149" s="1"/>
      <c r="AF149" s="1"/>
      <c r="AG149" s="1"/>
      <c r="AH149" s="1" t="e">
        <f t="shared" si="50"/>
        <v>#REF!</v>
      </c>
      <c r="AI149" s="1" t="e">
        <f t="shared" si="51"/>
        <v>#REF!</v>
      </c>
      <c r="AJ149" s="1" t="e">
        <f t="shared" si="52"/>
        <v>#REF!</v>
      </c>
      <c r="AK149" s="1" t="e">
        <f t="shared" si="53"/>
        <v>#REF!</v>
      </c>
      <c r="AL149" s="1" t="s">
        <v>73</v>
      </c>
      <c r="AM149" s="1" t="s">
        <v>76</v>
      </c>
      <c r="AN149" s="11" t="e">
        <f t="shared" si="54"/>
        <v>#REF!</v>
      </c>
      <c r="AO149" s="1" t="str">
        <f>Table148[[#This Row],[Manufacturer''s Category]]</f>
        <v>Biamp</v>
      </c>
      <c r="AP149" s="1"/>
      <c r="AQ149" s="1" t="e">
        <f t="shared" si="55"/>
        <v>#REF!</v>
      </c>
      <c r="AR149" s="1"/>
    </row>
    <row r="150" spans="1:44" ht="41.1" customHeight="1" x14ac:dyDescent="0.3">
      <c r="A150" s="1" t="e">
        <f t="shared" si="46"/>
        <v>#REF!</v>
      </c>
      <c r="B150" s="5" t="e">
        <f t="shared" si="56"/>
        <v>#REF!</v>
      </c>
      <c r="C150" s="39" t="s">
        <v>4400</v>
      </c>
      <c r="D150" s="26" t="s">
        <v>2293</v>
      </c>
      <c r="E150" s="12" t="s">
        <v>53</v>
      </c>
      <c r="F150" s="31">
        <v>188</v>
      </c>
      <c r="G150" s="1" t="s">
        <v>2292</v>
      </c>
      <c r="H150" s="1"/>
      <c r="I150" s="1"/>
      <c r="J150" s="1"/>
      <c r="K150" s="1"/>
      <c r="L150" s="1"/>
      <c r="M150" s="1"/>
      <c r="N150" s="1" t="s">
        <v>1</v>
      </c>
      <c r="O150" s="3"/>
      <c r="P150" s="1" t="e">
        <f t="shared" si="47"/>
        <v>#REF!</v>
      </c>
      <c r="Q150" s="1"/>
      <c r="R150" s="1" t="str">
        <f>Table148[[#This Row],[Short Description]]</f>
        <v>SPA-NC100​</v>
      </c>
      <c r="S150" s="1" t="s">
        <v>2294</v>
      </c>
      <c r="T150" s="1" t="s">
        <v>515</v>
      </c>
      <c r="U150" s="1" t="s">
        <v>3</v>
      </c>
      <c r="V150" s="1" t="e">
        <f t="shared" si="48"/>
        <v>#REF!</v>
      </c>
      <c r="W150" s="1" t="e">
        <f t="shared" si="49"/>
        <v>#REF!</v>
      </c>
      <c r="X150" s="1" t="s">
        <v>1879</v>
      </c>
      <c r="Y150" s="1"/>
      <c r="Z150" s="1"/>
      <c r="AA150" s="1"/>
      <c r="AB150" s="1"/>
      <c r="AC150" s="6">
        <f>Table148[[#This Row],[US MSRP]]</f>
        <v>188</v>
      </c>
      <c r="AD150" s="1"/>
      <c r="AE150" s="1"/>
      <c r="AF150" s="1"/>
      <c r="AG150" s="1"/>
      <c r="AH150" s="1" t="e">
        <f t="shared" si="50"/>
        <v>#REF!</v>
      </c>
      <c r="AI150" s="1" t="e">
        <f t="shared" si="51"/>
        <v>#REF!</v>
      </c>
      <c r="AJ150" s="1" t="e">
        <f t="shared" si="52"/>
        <v>#REF!</v>
      </c>
      <c r="AK150" s="1" t="e">
        <f t="shared" si="53"/>
        <v>#REF!</v>
      </c>
      <c r="AL150" s="1" t="s">
        <v>73</v>
      </c>
      <c r="AM150" s="1" t="s">
        <v>76</v>
      </c>
      <c r="AN150" s="11" t="e">
        <f t="shared" si="54"/>
        <v>#REF!</v>
      </c>
      <c r="AO150" s="1" t="str">
        <f>Table148[[#This Row],[Manufacturer''s Category]]</f>
        <v>Desono</v>
      </c>
      <c r="AP150" s="1"/>
      <c r="AQ150" s="1" t="e">
        <f t="shared" si="55"/>
        <v>#REF!</v>
      </c>
      <c r="AR150" s="1"/>
    </row>
    <row r="151" spans="1:44" ht="41.1" customHeight="1" x14ac:dyDescent="0.3">
      <c r="A151" s="1" t="e">
        <f t="shared" si="46"/>
        <v>#REF!</v>
      </c>
      <c r="B151" s="5" t="e">
        <f t="shared" si="56"/>
        <v>#REF!</v>
      </c>
      <c r="C151" s="39" t="s">
        <v>4401</v>
      </c>
      <c r="D151" s="26" t="s">
        <v>2296</v>
      </c>
      <c r="E151" s="12" t="s">
        <v>53</v>
      </c>
      <c r="F151" s="31">
        <v>200</v>
      </c>
      <c r="G151" s="1" t="s">
        <v>2295</v>
      </c>
      <c r="H151" s="1"/>
      <c r="I151" s="1"/>
      <c r="J151" s="1"/>
      <c r="K151" s="1"/>
      <c r="L151" s="1"/>
      <c r="M151" s="1"/>
      <c r="N151" s="1" t="s">
        <v>1</v>
      </c>
      <c r="O151" s="3"/>
      <c r="P151" s="1" t="e">
        <f t="shared" si="47"/>
        <v>#REF!</v>
      </c>
      <c r="Q151" s="1"/>
      <c r="R151" s="1" t="str">
        <f>Table148[[#This Row],[Short Description]]</f>
        <v>SPA-NC200​</v>
      </c>
      <c r="S151" s="1" t="s">
        <v>2297</v>
      </c>
      <c r="T151" s="1" t="s">
        <v>515</v>
      </c>
      <c r="U151" s="1" t="s">
        <v>3</v>
      </c>
      <c r="V151" s="1" t="e">
        <f t="shared" si="48"/>
        <v>#REF!</v>
      </c>
      <c r="W151" s="1" t="e">
        <f t="shared" si="49"/>
        <v>#REF!</v>
      </c>
      <c r="X151" s="1" t="s">
        <v>1879</v>
      </c>
      <c r="Y151" s="1"/>
      <c r="Z151" s="1"/>
      <c r="AA151" s="1"/>
      <c r="AB151" s="1"/>
      <c r="AC151" s="6">
        <f>Table148[[#This Row],[US MSRP]]</f>
        <v>200</v>
      </c>
      <c r="AD151" s="1"/>
      <c r="AE151" s="1"/>
      <c r="AF151" s="1"/>
      <c r="AG151" s="1"/>
      <c r="AH151" s="1" t="e">
        <f t="shared" si="50"/>
        <v>#REF!</v>
      </c>
      <c r="AI151" s="1" t="e">
        <f t="shared" si="51"/>
        <v>#REF!</v>
      </c>
      <c r="AJ151" s="1" t="e">
        <f t="shared" si="52"/>
        <v>#REF!</v>
      </c>
      <c r="AK151" s="1" t="e">
        <f t="shared" si="53"/>
        <v>#REF!</v>
      </c>
      <c r="AL151" s="1" t="s">
        <v>73</v>
      </c>
      <c r="AM151" s="1" t="s">
        <v>76</v>
      </c>
      <c r="AN151" s="11" t="e">
        <f t="shared" si="54"/>
        <v>#REF!</v>
      </c>
      <c r="AO151" s="1" t="str">
        <f>Table148[[#This Row],[Manufacturer''s Category]]</f>
        <v>Desono</v>
      </c>
      <c r="AP151" s="1"/>
      <c r="AQ151" s="1" t="e">
        <f t="shared" si="55"/>
        <v>#REF!</v>
      </c>
      <c r="AR151" s="1"/>
    </row>
    <row r="152" spans="1:44" ht="41.1" customHeight="1" x14ac:dyDescent="0.3">
      <c r="A152" s="1" t="e">
        <f t="shared" ref="A152:A166" si="57">Company</f>
        <v>#REF!</v>
      </c>
      <c r="B152" s="5" t="e">
        <f t="shared" si="56"/>
        <v>#REF!</v>
      </c>
      <c r="C152" s="39" t="s">
        <v>4402</v>
      </c>
      <c r="D152" s="26" t="s">
        <v>2299</v>
      </c>
      <c r="E152" s="12" t="s">
        <v>53</v>
      </c>
      <c r="F152" s="31">
        <v>194</v>
      </c>
      <c r="G152" s="1" t="s">
        <v>2298</v>
      </c>
      <c r="H152" s="1"/>
      <c r="I152" s="1"/>
      <c r="J152" s="1"/>
      <c r="K152" s="1"/>
      <c r="L152" s="1"/>
      <c r="M152" s="1" t="s">
        <v>73</v>
      </c>
      <c r="N152" s="1" t="s">
        <v>1</v>
      </c>
      <c r="O152" s="4"/>
      <c r="P152" s="1" t="e">
        <f t="shared" ref="P152:P166" si="58">WeightUOM</f>
        <v>#REF!</v>
      </c>
      <c r="Q152" s="1"/>
      <c r="R152" s="1" t="str">
        <f>Table148[[#This Row],[Short Description]]</f>
        <v>SPA-NC300</v>
      </c>
      <c r="S152" s="1" t="s">
        <v>2300</v>
      </c>
      <c r="T152" s="1" t="s">
        <v>515</v>
      </c>
      <c r="U152" s="1" t="s">
        <v>3</v>
      </c>
      <c r="V152" s="1" t="e">
        <f t="shared" ref="V152:V166" si="59">NotForSale</f>
        <v>#REF!</v>
      </c>
      <c r="W152" s="1" t="e">
        <f t="shared" ref="W152:W166" si="60">ItemStatus</f>
        <v>#REF!</v>
      </c>
      <c r="X152" s="1" t="s">
        <v>1879</v>
      </c>
      <c r="Y152" s="1"/>
      <c r="Z152" s="1"/>
      <c r="AA152" s="1"/>
      <c r="AB152" s="1"/>
      <c r="AC152" s="6">
        <f>Table148[[#This Row],[US MSRP]]</f>
        <v>194</v>
      </c>
      <c r="AD152" s="1"/>
      <c r="AE152" s="1"/>
      <c r="AF152" s="1"/>
      <c r="AG152" s="1"/>
      <c r="AH152" s="1" t="e">
        <f t="shared" ref="AH152:AH166" si="61">FOB</f>
        <v>#REF!</v>
      </c>
      <c r="AI152" s="1" t="e">
        <f t="shared" ref="AI152:AI166" si="62">Freight</f>
        <v>#REF!</v>
      </c>
      <c r="AJ152" s="1" t="e">
        <f t="shared" ref="AJ152:AJ166" si="63">DropShip</f>
        <v>#REF!</v>
      </c>
      <c r="AK152" s="1" t="e">
        <f t="shared" ref="AK152:AK166" si="64">EnergyStar</f>
        <v>#REF!</v>
      </c>
      <c r="AL152" s="1" t="s">
        <v>73</v>
      </c>
      <c r="AM152" s="1" t="s">
        <v>76</v>
      </c>
      <c r="AN152" s="11" t="e">
        <f t="shared" ref="AN152:AN166" si="65">URL</f>
        <v>#REF!</v>
      </c>
      <c r="AO152" s="1" t="str">
        <f>Table148[[#This Row],[Manufacturer''s Category]]</f>
        <v>Desono</v>
      </c>
      <c r="AP152" s="1"/>
      <c r="AQ152" s="1" t="e">
        <f t="shared" ref="AQ152:AQ166" si="66">InfoComm_Number</f>
        <v>#REF!</v>
      </c>
      <c r="AR152" s="1"/>
    </row>
    <row r="153" spans="1:44" ht="41.1" customHeight="1" x14ac:dyDescent="0.3">
      <c r="A153" s="1" t="e">
        <f t="shared" si="57"/>
        <v>#REF!</v>
      </c>
      <c r="B153" s="5" t="e">
        <f t="shared" si="56"/>
        <v>#REF!</v>
      </c>
      <c r="C153" s="39" t="s">
        <v>4403</v>
      </c>
      <c r="D153" s="26" t="s">
        <v>2302</v>
      </c>
      <c r="E153" s="12" t="s">
        <v>53</v>
      </c>
      <c r="F153" s="31">
        <v>216</v>
      </c>
      <c r="G153" s="1" t="s">
        <v>2301</v>
      </c>
      <c r="H153" s="1"/>
      <c r="I153" s="1"/>
      <c r="J153" s="1"/>
      <c r="K153" s="1"/>
      <c r="L153" s="1"/>
      <c r="M153" s="1" t="s">
        <v>73</v>
      </c>
      <c r="N153" s="1" t="s">
        <v>1</v>
      </c>
      <c r="O153" s="4"/>
      <c r="P153" s="1" t="e">
        <f t="shared" si="58"/>
        <v>#REF!</v>
      </c>
      <c r="Q153" s="1"/>
      <c r="R153" s="1" t="str">
        <f>Table148[[#This Row],[Short Description]]</f>
        <v>SPA-NC400</v>
      </c>
      <c r="S153" s="1" t="s">
        <v>2303</v>
      </c>
      <c r="T153" s="1" t="s">
        <v>515</v>
      </c>
      <c r="U153" s="1" t="s">
        <v>3</v>
      </c>
      <c r="V153" s="1" t="e">
        <f t="shared" si="59"/>
        <v>#REF!</v>
      </c>
      <c r="W153" s="1" t="e">
        <f t="shared" si="60"/>
        <v>#REF!</v>
      </c>
      <c r="X153" s="1" t="s">
        <v>1879</v>
      </c>
      <c r="Y153" s="1"/>
      <c r="Z153" s="1"/>
      <c r="AA153" s="1"/>
      <c r="AB153" s="1"/>
      <c r="AC153" s="6">
        <f>Table148[[#This Row],[US MSRP]]</f>
        <v>216</v>
      </c>
      <c r="AD153" s="1"/>
      <c r="AE153" s="1"/>
      <c r="AF153" s="1"/>
      <c r="AG153" s="1"/>
      <c r="AH153" s="1" t="e">
        <f t="shared" si="61"/>
        <v>#REF!</v>
      </c>
      <c r="AI153" s="1" t="e">
        <f t="shared" si="62"/>
        <v>#REF!</v>
      </c>
      <c r="AJ153" s="1" t="e">
        <f t="shared" si="63"/>
        <v>#REF!</v>
      </c>
      <c r="AK153" s="1" t="e">
        <f t="shared" si="64"/>
        <v>#REF!</v>
      </c>
      <c r="AL153" s="1" t="s">
        <v>73</v>
      </c>
      <c r="AM153" s="1" t="s">
        <v>76</v>
      </c>
      <c r="AN153" s="11" t="e">
        <f t="shared" si="65"/>
        <v>#REF!</v>
      </c>
      <c r="AO153" s="1" t="str">
        <f>Table148[[#This Row],[Manufacturer''s Category]]</f>
        <v>Desono</v>
      </c>
      <c r="AP153" s="1"/>
      <c r="AQ153" s="1" t="e">
        <f t="shared" si="66"/>
        <v>#REF!</v>
      </c>
      <c r="AR153" s="1"/>
    </row>
    <row r="154" spans="1:44" ht="41.1" customHeight="1" x14ac:dyDescent="0.3">
      <c r="A154" s="1" t="e">
        <f t="shared" si="57"/>
        <v>#REF!</v>
      </c>
      <c r="B154" s="5" t="e">
        <f t="shared" si="56"/>
        <v>#REF!</v>
      </c>
      <c r="C154" s="39" t="s">
        <v>4404</v>
      </c>
      <c r="D154" s="26" t="s">
        <v>2305</v>
      </c>
      <c r="E154" s="12" t="s">
        <v>53</v>
      </c>
      <c r="F154" s="31">
        <v>260</v>
      </c>
      <c r="G154" s="1" t="s">
        <v>2304</v>
      </c>
      <c r="H154" s="1"/>
      <c r="I154" s="1"/>
      <c r="J154" s="1"/>
      <c r="K154" s="1"/>
      <c r="L154" s="1"/>
      <c r="M154" s="1" t="s">
        <v>73</v>
      </c>
      <c r="N154" s="1" t="s">
        <v>1</v>
      </c>
      <c r="O154" s="4"/>
      <c r="P154" s="1" t="e">
        <f t="shared" si="58"/>
        <v>#REF!</v>
      </c>
      <c r="Q154" s="1"/>
      <c r="R154" s="1" t="str">
        <f>Table148[[#This Row],[Short Description]]</f>
        <v>SPA-NC500</v>
      </c>
      <c r="S154" s="19" t="s">
        <v>3299</v>
      </c>
      <c r="T154" s="1" t="s">
        <v>515</v>
      </c>
      <c r="U154" s="1" t="s">
        <v>3</v>
      </c>
      <c r="V154" s="1" t="e">
        <f t="shared" si="59"/>
        <v>#REF!</v>
      </c>
      <c r="W154" s="1" t="e">
        <f t="shared" si="60"/>
        <v>#REF!</v>
      </c>
      <c r="X154" s="1" t="s">
        <v>1879</v>
      </c>
      <c r="Y154" s="1"/>
      <c r="Z154" s="1"/>
      <c r="AA154" s="1"/>
      <c r="AB154" s="1"/>
      <c r="AC154" s="6">
        <f>Table148[[#This Row],[US MSRP]]</f>
        <v>260</v>
      </c>
      <c r="AD154" s="1"/>
      <c r="AE154" s="1"/>
      <c r="AF154" s="1"/>
      <c r="AG154" s="1"/>
      <c r="AH154" s="1" t="e">
        <f t="shared" si="61"/>
        <v>#REF!</v>
      </c>
      <c r="AI154" s="1" t="e">
        <f t="shared" si="62"/>
        <v>#REF!</v>
      </c>
      <c r="AJ154" s="1" t="e">
        <f t="shared" si="63"/>
        <v>#REF!</v>
      </c>
      <c r="AK154" s="1" t="e">
        <f t="shared" si="64"/>
        <v>#REF!</v>
      </c>
      <c r="AL154" s="1" t="s">
        <v>73</v>
      </c>
      <c r="AM154" s="1" t="s">
        <v>76</v>
      </c>
      <c r="AN154" s="11" t="e">
        <f t="shared" si="65"/>
        <v>#REF!</v>
      </c>
      <c r="AO154" s="1" t="str">
        <f>Table148[[#This Row],[Manufacturer''s Category]]</f>
        <v>Desono</v>
      </c>
      <c r="AP154" s="1"/>
      <c r="AQ154" s="1" t="e">
        <f t="shared" si="66"/>
        <v>#REF!</v>
      </c>
      <c r="AR154" s="1"/>
    </row>
    <row r="155" spans="1:44" ht="41.1" customHeight="1" x14ac:dyDescent="0.3">
      <c r="A155" s="1" t="e">
        <f t="shared" si="57"/>
        <v>#REF!</v>
      </c>
      <c r="B155" s="5" t="e">
        <f t="shared" si="56"/>
        <v>#REF!</v>
      </c>
      <c r="C155" s="39" t="s">
        <v>4405</v>
      </c>
      <c r="D155" s="26" t="s">
        <v>2307</v>
      </c>
      <c r="E155" s="12" t="s">
        <v>53</v>
      </c>
      <c r="F155" s="31">
        <v>292</v>
      </c>
      <c r="G155" s="1" t="s">
        <v>2306</v>
      </c>
      <c r="H155" s="1"/>
      <c r="I155" s="1"/>
      <c r="J155" s="1"/>
      <c r="K155" s="1"/>
      <c r="L155" s="1"/>
      <c r="M155" s="1" t="s">
        <v>73</v>
      </c>
      <c r="N155" s="1" t="s">
        <v>1</v>
      </c>
      <c r="O155" s="4"/>
      <c r="P155" s="1" t="e">
        <f t="shared" si="58"/>
        <v>#REF!</v>
      </c>
      <c r="Q155" s="1"/>
      <c r="R155" s="1" t="str">
        <f>Table148[[#This Row],[Short Description]]</f>
        <v>SPA-NC600</v>
      </c>
      <c r="S155" s="1" t="s">
        <v>2308</v>
      </c>
      <c r="T155" s="1" t="s">
        <v>515</v>
      </c>
      <c r="U155" s="1" t="s">
        <v>3</v>
      </c>
      <c r="V155" s="1" t="e">
        <f t="shared" si="59"/>
        <v>#REF!</v>
      </c>
      <c r="W155" s="1" t="e">
        <f t="shared" si="60"/>
        <v>#REF!</v>
      </c>
      <c r="X155" s="1" t="s">
        <v>1879</v>
      </c>
      <c r="Y155" s="1"/>
      <c r="Z155" s="1"/>
      <c r="AA155" s="1"/>
      <c r="AB155" s="1"/>
      <c r="AC155" s="6">
        <f>Table148[[#This Row],[US MSRP]]</f>
        <v>292</v>
      </c>
      <c r="AD155" s="1"/>
      <c r="AE155" s="1"/>
      <c r="AF155" s="1"/>
      <c r="AG155" s="1"/>
      <c r="AH155" s="1" t="e">
        <f t="shared" si="61"/>
        <v>#REF!</v>
      </c>
      <c r="AI155" s="1" t="e">
        <f t="shared" si="62"/>
        <v>#REF!</v>
      </c>
      <c r="AJ155" s="1" t="e">
        <f t="shared" si="63"/>
        <v>#REF!</v>
      </c>
      <c r="AK155" s="1" t="e">
        <f t="shared" si="64"/>
        <v>#REF!</v>
      </c>
      <c r="AL155" s="1" t="s">
        <v>73</v>
      </c>
      <c r="AM155" s="1" t="s">
        <v>76</v>
      </c>
      <c r="AN155" s="11" t="e">
        <f t="shared" si="65"/>
        <v>#REF!</v>
      </c>
      <c r="AO155" s="1" t="str">
        <f>Table148[[#This Row],[Manufacturer''s Category]]</f>
        <v>Desono</v>
      </c>
      <c r="AP155" s="1"/>
      <c r="AQ155" s="1" t="e">
        <f t="shared" si="66"/>
        <v>#REF!</v>
      </c>
      <c r="AR155" s="1"/>
    </row>
    <row r="156" spans="1:44" ht="41.1" customHeight="1" x14ac:dyDescent="0.3">
      <c r="A156" s="1" t="e">
        <f t="shared" si="57"/>
        <v>#REF!</v>
      </c>
      <c r="B156" s="5" t="e">
        <f t="shared" si="56"/>
        <v>#REF!</v>
      </c>
      <c r="C156" s="39" t="s">
        <v>4406</v>
      </c>
      <c r="D156" s="26" t="s">
        <v>2310</v>
      </c>
      <c r="E156" s="12" t="s">
        <v>53</v>
      </c>
      <c r="F156" s="31">
        <v>154</v>
      </c>
      <c r="G156" s="1" t="s">
        <v>2309</v>
      </c>
      <c r="H156" s="1"/>
      <c r="I156" s="1"/>
      <c r="J156" s="1"/>
      <c r="K156" s="1"/>
      <c r="L156" s="1"/>
      <c r="M156" s="1"/>
      <c r="N156" s="1" t="s">
        <v>1</v>
      </c>
      <c r="O156" s="3"/>
      <c r="P156" s="1" t="e">
        <f t="shared" si="58"/>
        <v>#REF!</v>
      </c>
      <c r="Q156" s="1"/>
      <c r="R156" s="1" t="str">
        <f>Table148[[#This Row],[Short Description]]</f>
        <v>SPA-RAIL48​</v>
      </c>
      <c r="S156" s="1" t="s">
        <v>2311</v>
      </c>
      <c r="T156" s="1" t="s">
        <v>515</v>
      </c>
      <c r="U156" s="1" t="s">
        <v>3</v>
      </c>
      <c r="V156" s="1" t="e">
        <f t="shared" si="59"/>
        <v>#REF!</v>
      </c>
      <c r="W156" s="1" t="e">
        <f t="shared" si="60"/>
        <v>#REF!</v>
      </c>
      <c r="X156" s="1" t="s">
        <v>1879</v>
      </c>
      <c r="Y156" s="1"/>
      <c r="Z156" s="1"/>
      <c r="AA156" s="1"/>
      <c r="AB156" s="1"/>
      <c r="AC156" s="6">
        <f>Table148[[#This Row],[US MSRP]]</f>
        <v>154</v>
      </c>
      <c r="AD156" s="1"/>
      <c r="AE156" s="1"/>
      <c r="AF156" s="1"/>
      <c r="AG156" s="1"/>
      <c r="AH156" s="1" t="e">
        <f t="shared" si="61"/>
        <v>#REF!</v>
      </c>
      <c r="AI156" s="1" t="e">
        <f t="shared" si="62"/>
        <v>#REF!</v>
      </c>
      <c r="AJ156" s="1" t="e">
        <f t="shared" si="63"/>
        <v>#REF!</v>
      </c>
      <c r="AK156" s="1" t="e">
        <f t="shared" si="64"/>
        <v>#REF!</v>
      </c>
      <c r="AL156" s="1" t="s">
        <v>73</v>
      </c>
      <c r="AM156" s="1" t="s">
        <v>76</v>
      </c>
      <c r="AN156" s="11" t="e">
        <f t="shared" si="65"/>
        <v>#REF!</v>
      </c>
      <c r="AO156" s="1" t="str">
        <f>Table148[[#This Row],[Manufacturer''s Category]]</f>
        <v>Desono</v>
      </c>
      <c r="AP156" s="1"/>
      <c r="AQ156" s="1" t="e">
        <f t="shared" si="66"/>
        <v>#REF!</v>
      </c>
      <c r="AR156" s="1"/>
    </row>
    <row r="157" spans="1:44" ht="41.1" customHeight="1" x14ac:dyDescent="0.3">
      <c r="A157" s="1" t="e">
        <f t="shared" si="57"/>
        <v>#REF!</v>
      </c>
      <c r="B157" s="5" t="e">
        <f t="shared" si="56"/>
        <v>#REF!</v>
      </c>
      <c r="C157" s="39" t="s">
        <v>4408</v>
      </c>
      <c r="D157" s="26" t="s">
        <v>2313</v>
      </c>
      <c r="E157" s="12" t="s">
        <v>53</v>
      </c>
      <c r="F157" s="31">
        <v>276</v>
      </c>
      <c r="G157" s="1" t="s">
        <v>2312</v>
      </c>
      <c r="H157" s="1"/>
      <c r="I157" s="1"/>
      <c r="J157" s="1"/>
      <c r="K157" s="1"/>
      <c r="L157" s="1"/>
      <c r="M157" s="1"/>
      <c r="N157" s="1" t="s">
        <v>1</v>
      </c>
      <c r="O157" s="3"/>
      <c r="P157" s="1" t="e">
        <f t="shared" si="58"/>
        <v>#REF!</v>
      </c>
      <c r="Q157" s="1"/>
      <c r="R157" s="1" t="str">
        <f>Table148[[#This Row],[Short Description]]</f>
        <v>SPA-TR100​</v>
      </c>
      <c r="S157" s="1" t="s">
        <v>2314</v>
      </c>
      <c r="T157" s="1" t="s">
        <v>515</v>
      </c>
      <c r="U157" s="1" t="s">
        <v>3</v>
      </c>
      <c r="V157" s="1" t="e">
        <f t="shared" si="59"/>
        <v>#REF!</v>
      </c>
      <c r="W157" s="1" t="e">
        <f t="shared" si="60"/>
        <v>#REF!</v>
      </c>
      <c r="X157" s="1" t="s">
        <v>1879</v>
      </c>
      <c r="Y157" s="1"/>
      <c r="Z157" s="1"/>
      <c r="AA157" s="1"/>
      <c r="AB157" s="1"/>
      <c r="AC157" s="6">
        <f>Table148[[#This Row],[US MSRP]]</f>
        <v>276</v>
      </c>
      <c r="AD157" s="1"/>
      <c r="AE157" s="1"/>
      <c r="AF157" s="1"/>
      <c r="AG157" s="1"/>
      <c r="AH157" s="1" t="e">
        <f t="shared" si="61"/>
        <v>#REF!</v>
      </c>
      <c r="AI157" s="1" t="e">
        <f t="shared" si="62"/>
        <v>#REF!</v>
      </c>
      <c r="AJ157" s="1" t="e">
        <f t="shared" si="63"/>
        <v>#REF!</v>
      </c>
      <c r="AK157" s="1" t="e">
        <f t="shared" si="64"/>
        <v>#REF!</v>
      </c>
      <c r="AL157" s="1" t="s">
        <v>73</v>
      </c>
      <c r="AM157" s="1" t="s">
        <v>76</v>
      </c>
      <c r="AN157" s="11" t="e">
        <f t="shared" si="65"/>
        <v>#REF!</v>
      </c>
      <c r="AO157" s="1" t="str">
        <f>Table148[[#This Row],[Manufacturer''s Category]]</f>
        <v>Desono</v>
      </c>
      <c r="AP157" s="1"/>
      <c r="AQ157" s="1" t="e">
        <f t="shared" si="66"/>
        <v>#REF!</v>
      </c>
      <c r="AR157" s="1"/>
    </row>
    <row r="158" spans="1:44" ht="41.1" customHeight="1" x14ac:dyDescent="0.3">
      <c r="A158" s="1" t="e">
        <f t="shared" si="57"/>
        <v>#REF!</v>
      </c>
      <c r="B158" s="5" t="e">
        <f t="shared" si="56"/>
        <v>#REF!</v>
      </c>
      <c r="C158" s="39" t="s">
        <v>4409</v>
      </c>
      <c r="D158" s="44" t="s">
        <v>2316</v>
      </c>
      <c r="E158" s="12" t="s">
        <v>53</v>
      </c>
      <c r="F158" s="31">
        <v>276</v>
      </c>
      <c r="G158" s="1" t="s">
        <v>2315</v>
      </c>
      <c r="H158" s="1"/>
      <c r="I158" s="1"/>
      <c r="J158" s="1"/>
      <c r="K158" s="1"/>
      <c r="L158" s="1"/>
      <c r="M158" s="1"/>
      <c r="N158" s="1" t="s">
        <v>1</v>
      </c>
      <c r="O158" s="3"/>
      <c r="P158" s="1" t="e">
        <f t="shared" si="58"/>
        <v>#REF!</v>
      </c>
      <c r="Q158" s="1"/>
      <c r="R158" s="1" t="str">
        <f>Table148[[#This Row],[Short Description]]</f>
        <v>SPA-TR200​</v>
      </c>
      <c r="S158" s="1" t="s">
        <v>2317</v>
      </c>
      <c r="T158" s="1" t="s">
        <v>515</v>
      </c>
      <c r="U158" s="1" t="s">
        <v>3</v>
      </c>
      <c r="V158" s="1" t="e">
        <f t="shared" si="59"/>
        <v>#REF!</v>
      </c>
      <c r="W158" s="1" t="e">
        <f t="shared" si="60"/>
        <v>#REF!</v>
      </c>
      <c r="X158" s="1" t="s">
        <v>1879</v>
      </c>
      <c r="Y158" s="1"/>
      <c r="Z158" s="1"/>
      <c r="AA158" s="1"/>
      <c r="AB158" s="1"/>
      <c r="AC158" s="6">
        <f>Table148[[#This Row],[US MSRP]]</f>
        <v>276</v>
      </c>
      <c r="AD158" s="1"/>
      <c r="AE158" s="1"/>
      <c r="AF158" s="1"/>
      <c r="AG158" s="1"/>
      <c r="AH158" s="1" t="e">
        <f t="shared" si="61"/>
        <v>#REF!</v>
      </c>
      <c r="AI158" s="1" t="e">
        <f t="shared" si="62"/>
        <v>#REF!</v>
      </c>
      <c r="AJ158" s="1" t="e">
        <f t="shared" si="63"/>
        <v>#REF!</v>
      </c>
      <c r="AK158" s="1" t="e">
        <f t="shared" si="64"/>
        <v>#REF!</v>
      </c>
      <c r="AL158" s="1" t="s">
        <v>73</v>
      </c>
      <c r="AM158" s="1" t="s">
        <v>76</v>
      </c>
      <c r="AN158" s="11" t="e">
        <f t="shared" si="65"/>
        <v>#REF!</v>
      </c>
      <c r="AO158" s="1" t="str">
        <f>Table148[[#This Row],[Manufacturer''s Category]]</f>
        <v>Desono</v>
      </c>
      <c r="AP158" s="1"/>
      <c r="AQ158" s="1" t="e">
        <f t="shared" si="66"/>
        <v>#REF!</v>
      </c>
      <c r="AR158" s="1"/>
    </row>
    <row r="159" spans="1:44" ht="42" customHeight="1" x14ac:dyDescent="0.3">
      <c r="A159" s="1" t="e">
        <f t="shared" si="57"/>
        <v>#REF!</v>
      </c>
      <c r="B159" s="5" t="e">
        <f t="shared" si="56"/>
        <v>#REF!</v>
      </c>
      <c r="C159" s="39" t="s">
        <v>4410</v>
      </c>
      <c r="D159" s="26" t="s">
        <v>2319</v>
      </c>
      <c r="E159" s="1" t="s">
        <v>53</v>
      </c>
      <c r="F159" s="31">
        <v>284</v>
      </c>
      <c r="G159" s="1" t="s">
        <v>2318</v>
      </c>
      <c r="H159" s="1"/>
      <c r="I159" s="1"/>
      <c r="J159" s="1"/>
      <c r="K159" s="1"/>
      <c r="L159" s="1"/>
      <c r="M159" s="1" t="s">
        <v>73</v>
      </c>
      <c r="N159" s="1" t="s">
        <v>1</v>
      </c>
      <c r="O159" s="4"/>
      <c r="P159" s="1" t="e">
        <f t="shared" si="58"/>
        <v>#REF!</v>
      </c>
      <c r="Q159" s="1"/>
      <c r="R159" s="1" t="str">
        <f>Table148[[#This Row],[Short Description]]</f>
        <v>SPA-TR300</v>
      </c>
      <c r="S159" s="1" t="s">
        <v>2320</v>
      </c>
      <c r="T159" s="1" t="s">
        <v>515</v>
      </c>
      <c r="U159" s="1" t="s">
        <v>3</v>
      </c>
      <c r="V159" s="1" t="e">
        <f t="shared" si="59"/>
        <v>#REF!</v>
      </c>
      <c r="W159" s="1" t="e">
        <f t="shared" si="60"/>
        <v>#REF!</v>
      </c>
      <c r="X159" s="1" t="s">
        <v>1879</v>
      </c>
      <c r="Y159" s="1"/>
      <c r="Z159" s="1"/>
      <c r="AA159" s="1"/>
      <c r="AB159" s="1"/>
      <c r="AC159" s="6">
        <f>Table148[[#This Row],[US MSRP]]</f>
        <v>284</v>
      </c>
      <c r="AD159" s="1"/>
      <c r="AE159" s="1"/>
      <c r="AF159" s="1"/>
      <c r="AG159" s="1"/>
      <c r="AH159" s="1" t="e">
        <f t="shared" si="61"/>
        <v>#REF!</v>
      </c>
      <c r="AI159" s="1" t="e">
        <f t="shared" si="62"/>
        <v>#REF!</v>
      </c>
      <c r="AJ159" s="1" t="e">
        <f t="shared" si="63"/>
        <v>#REF!</v>
      </c>
      <c r="AK159" s="1" t="e">
        <f t="shared" si="64"/>
        <v>#REF!</v>
      </c>
      <c r="AL159" s="1" t="s">
        <v>73</v>
      </c>
      <c r="AM159" s="1" t="s">
        <v>76</v>
      </c>
      <c r="AN159" s="11" t="e">
        <f t="shared" si="65"/>
        <v>#REF!</v>
      </c>
      <c r="AO159" s="1" t="str">
        <f>Table148[[#This Row],[Manufacturer''s Category]]</f>
        <v>Desono</v>
      </c>
      <c r="AP159" s="1"/>
      <c r="AQ159" s="1" t="e">
        <f t="shared" si="66"/>
        <v>#REF!</v>
      </c>
      <c r="AR159" s="1"/>
    </row>
    <row r="160" spans="1:44" ht="42" customHeight="1" x14ac:dyDescent="0.3">
      <c r="A160" s="1" t="e">
        <f t="shared" si="57"/>
        <v>#REF!</v>
      </c>
      <c r="B160" s="5" t="e">
        <f t="shared" si="56"/>
        <v>#REF!</v>
      </c>
      <c r="C160" s="39" t="s">
        <v>4411</v>
      </c>
      <c r="D160" s="26" t="s">
        <v>2322</v>
      </c>
      <c r="E160" s="1" t="s">
        <v>53</v>
      </c>
      <c r="F160" s="31">
        <v>284</v>
      </c>
      <c r="G160" s="1" t="s">
        <v>2321</v>
      </c>
      <c r="H160" s="1"/>
      <c r="I160" s="1"/>
      <c r="J160" s="1"/>
      <c r="K160" s="1"/>
      <c r="L160" s="1"/>
      <c r="M160" s="1" t="s">
        <v>73</v>
      </c>
      <c r="N160" s="1" t="s">
        <v>1</v>
      </c>
      <c r="O160" s="4"/>
      <c r="P160" s="1" t="e">
        <f t="shared" si="58"/>
        <v>#REF!</v>
      </c>
      <c r="Q160" s="1"/>
      <c r="R160" s="1" t="str">
        <f>Table148[[#This Row],[Short Description]]</f>
        <v>SPA-TR400</v>
      </c>
      <c r="S160" s="1" t="s">
        <v>2323</v>
      </c>
      <c r="T160" s="1" t="s">
        <v>515</v>
      </c>
      <c r="U160" s="1" t="s">
        <v>3</v>
      </c>
      <c r="V160" s="1" t="e">
        <f t="shared" si="59"/>
        <v>#REF!</v>
      </c>
      <c r="W160" s="1" t="e">
        <f t="shared" si="60"/>
        <v>#REF!</v>
      </c>
      <c r="X160" s="1" t="s">
        <v>1879</v>
      </c>
      <c r="Y160" s="1"/>
      <c r="Z160" s="1"/>
      <c r="AA160" s="1"/>
      <c r="AB160" s="1"/>
      <c r="AC160" s="6">
        <f>Table148[[#This Row],[US MSRP]]</f>
        <v>284</v>
      </c>
      <c r="AD160" s="1"/>
      <c r="AE160" s="1"/>
      <c r="AF160" s="1"/>
      <c r="AG160" s="1"/>
      <c r="AH160" s="1" t="e">
        <f t="shared" si="61"/>
        <v>#REF!</v>
      </c>
      <c r="AI160" s="1" t="e">
        <f t="shared" si="62"/>
        <v>#REF!</v>
      </c>
      <c r="AJ160" s="1" t="e">
        <f t="shared" si="63"/>
        <v>#REF!</v>
      </c>
      <c r="AK160" s="1" t="e">
        <f t="shared" si="64"/>
        <v>#REF!</v>
      </c>
      <c r="AL160" s="1" t="s">
        <v>73</v>
      </c>
      <c r="AM160" s="1" t="s">
        <v>76</v>
      </c>
      <c r="AN160" s="11" t="e">
        <f t="shared" si="65"/>
        <v>#REF!</v>
      </c>
      <c r="AO160" s="1" t="str">
        <f>Table148[[#This Row],[Manufacturer''s Category]]</f>
        <v>Desono</v>
      </c>
      <c r="AP160" s="1"/>
      <c r="AQ160" s="1" t="e">
        <f t="shared" si="66"/>
        <v>#REF!</v>
      </c>
      <c r="AR160" s="1"/>
    </row>
    <row r="161" spans="1:44" ht="42" customHeight="1" x14ac:dyDescent="0.3">
      <c r="A161" s="1" t="e">
        <f t="shared" si="57"/>
        <v>#REF!</v>
      </c>
      <c r="B161" s="5" t="e">
        <f t="shared" si="56"/>
        <v>#REF!</v>
      </c>
      <c r="C161" s="39" t="s">
        <v>4412</v>
      </c>
      <c r="D161" s="44" t="s">
        <v>2325</v>
      </c>
      <c r="E161" s="1" t="s">
        <v>53</v>
      </c>
      <c r="F161" s="31">
        <v>88</v>
      </c>
      <c r="G161" s="1" t="s">
        <v>2324</v>
      </c>
      <c r="H161" s="1"/>
      <c r="I161" s="1"/>
      <c r="J161" s="1"/>
      <c r="K161" s="1"/>
      <c r="L161" s="1"/>
      <c r="M161" s="1" t="s">
        <v>73</v>
      </c>
      <c r="N161" s="1" t="s">
        <v>1</v>
      </c>
      <c r="O161" s="4"/>
      <c r="P161" s="1" t="e">
        <f t="shared" si="58"/>
        <v>#REF!</v>
      </c>
      <c r="Q161" s="1"/>
      <c r="R161" s="1" t="str">
        <f>Table148[[#This Row],[Short Description]]</f>
        <v>SPA-UBDX100-B</v>
      </c>
      <c r="S161" s="1" t="s">
        <v>2326</v>
      </c>
      <c r="T161" s="1" t="s">
        <v>515</v>
      </c>
      <c r="U161" s="1" t="s">
        <v>3</v>
      </c>
      <c r="V161" s="1" t="e">
        <f t="shared" si="59"/>
        <v>#REF!</v>
      </c>
      <c r="W161" s="1" t="e">
        <f t="shared" si="60"/>
        <v>#REF!</v>
      </c>
      <c r="X161" s="1" t="s">
        <v>1879</v>
      </c>
      <c r="Y161" s="1"/>
      <c r="Z161" s="1"/>
      <c r="AA161" s="1"/>
      <c r="AB161" s="1"/>
      <c r="AC161" s="6">
        <f>Table148[[#This Row],[US MSRP]]</f>
        <v>88</v>
      </c>
      <c r="AD161" s="1"/>
      <c r="AE161" s="1"/>
      <c r="AF161" s="1"/>
      <c r="AG161" s="1"/>
      <c r="AH161" s="1" t="e">
        <f t="shared" si="61"/>
        <v>#REF!</v>
      </c>
      <c r="AI161" s="1" t="e">
        <f t="shared" si="62"/>
        <v>#REF!</v>
      </c>
      <c r="AJ161" s="1" t="e">
        <f t="shared" si="63"/>
        <v>#REF!</v>
      </c>
      <c r="AK161" s="1" t="e">
        <f t="shared" si="64"/>
        <v>#REF!</v>
      </c>
      <c r="AL161" s="1" t="s">
        <v>73</v>
      </c>
      <c r="AM161" s="1" t="s">
        <v>76</v>
      </c>
      <c r="AN161" s="11" t="e">
        <f t="shared" si="65"/>
        <v>#REF!</v>
      </c>
      <c r="AO161" s="1" t="str">
        <f>Table148[[#This Row],[Manufacturer''s Category]]</f>
        <v>Desono</v>
      </c>
      <c r="AP161" s="1"/>
      <c r="AQ161" s="1" t="e">
        <f t="shared" si="66"/>
        <v>#REF!</v>
      </c>
      <c r="AR161" s="1"/>
    </row>
    <row r="162" spans="1:44" ht="42" customHeight="1" x14ac:dyDescent="0.3">
      <c r="A162" s="1" t="e">
        <f t="shared" si="57"/>
        <v>#REF!</v>
      </c>
      <c r="B162" s="5" t="e">
        <f t="shared" si="56"/>
        <v>#REF!</v>
      </c>
      <c r="C162" s="39" t="s">
        <v>4413</v>
      </c>
      <c r="D162" s="44" t="s">
        <v>2328</v>
      </c>
      <c r="E162" s="1" t="s">
        <v>53</v>
      </c>
      <c r="F162" s="31">
        <v>88</v>
      </c>
      <c r="G162" s="1" t="s">
        <v>2327</v>
      </c>
      <c r="H162" s="1"/>
      <c r="I162" s="1"/>
      <c r="J162" s="1"/>
      <c r="K162" s="1"/>
      <c r="L162" s="1"/>
      <c r="M162" s="1" t="s">
        <v>73</v>
      </c>
      <c r="N162" s="1" t="s">
        <v>1</v>
      </c>
      <c r="O162" s="4"/>
      <c r="P162" s="1" t="e">
        <f t="shared" si="58"/>
        <v>#REF!</v>
      </c>
      <c r="Q162" s="1"/>
      <c r="R162" s="1" t="str">
        <f>Table148[[#This Row],[Short Description]]</f>
        <v>SPA-UBDX100-W</v>
      </c>
      <c r="S162" s="1" t="s">
        <v>2329</v>
      </c>
      <c r="T162" s="1" t="s">
        <v>515</v>
      </c>
      <c r="U162" s="1" t="s">
        <v>3</v>
      </c>
      <c r="V162" s="1" t="e">
        <f t="shared" si="59"/>
        <v>#REF!</v>
      </c>
      <c r="W162" s="1" t="e">
        <f t="shared" si="60"/>
        <v>#REF!</v>
      </c>
      <c r="X162" s="1" t="s">
        <v>1879</v>
      </c>
      <c r="Y162" s="1"/>
      <c r="Z162" s="1"/>
      <c r="AA162" s="1"/>
      <c r="AB162" s="1"/>
      <c r="AC162" s="6">
        <f>Table148[[#This Row],[US MSRP]]</f>
        <v>88</v>
      </c>
      <c r="AD162" s="1"/>
      <c r="AE162" s="1"/>
      <c r="AF162" s="1"/>
      <c r="AG162" s="1"/>
      <c r="AH162" s="1" t="e">
        <f t="shared" si="61"/>
        <v>#REF!</v>
      </c>
      <c r="AI162" s="1" t="e">
        <f t="shared" si="62"/>
        <v>#REF!</v>
      </c>
      <c r="AJ162" s="1" t="e">
        <f t="shared" si="63"/>
        <v>#REF!</v>
      </c>
      <c r="AK162" s="1" t="e">
        <f t="shared" si="64"/>
        <v>#REF!</v>
      </c>
      <c r="AL162" s="1" t="s">
        <v>73</v>
      </c>
      <c r="AM162" s="1" t="s">
        <v>76</v>
      </c>
      <c r="AN162" s="11" t="e">
        <f t="shared" si="65"/>
        <v>#REF!</v>
      </c>
      <c r="AO162" s="1" t="str">
        <f>Table148[[#This Row],[Manufacturer''s Category]]</f>
        <v>Desono</v>
      </c>
      <c r="AP162" s="1"/>
      <c r="AQ162" s="1" t="e">
        <f t="shared" si="66"/>
        <v>#REF!</v>
      </c>
      <c r="AR162" s="1"/>
    </row>
    <row r="163" spans="1:44" ht="42" customHeight="1" x14ac:dyDescent="0.3">
      <c r="A163" s="1" t="e">
        <f t="shared" si="57"/>
        <v>#REF!</v>
      </c>
      <c r="B163" s="5" t="e">
        <f t="shared" si="56"/>
        <v>#REF!</v>
      </c>
      <c r="C163" s="39" t="s">
        <v>4414</v>
      </c>
      <c r="D163" s="26" t="s">
        <v>2331</v>
      </c>
      <c r="E163" s="1" t="s">
        <v>53</v>
      </c>
      <c r="F163" s="31">
        <v>100</v>
      </c>
      <c r="G163" s="1" t="s">
        <v>2330</v>
      </c>
      <c r="H163" s="1"/>
      <c r="I163" s="1"/>
      <c r="J163" s="1"/>
      <c r="K163" s="1"/>
      <c r="L163" s="1"/>
      <c r="M163" s="1" t="s">
        <v>73</v>
      </c>
      <c r="N163" s="1" t="s">
        <v>1</v>
      </c>
      <c r="O163" s="4"/>
      <c r="P163" s="1" t="e">
        <f t="shared" si="58"/>
        <v>#REF!</v>
      </c>
      <c r="Q163" s="1"/>
      <c r="R163" s="1" t="str">
        <f>Table148[[#This Row],[Short Description]]</f>
        <v>SPA-UBDX200-B</v>
      </c>
      <c r="S163" s="1" t="s">
        <v>2332</v>
      </c>
      <c r="T163" s="1" t="s">
        <v>515</v>
      </c>
      <c r="U163" s="1" t="s">
        <v>3</v>
      </c>
      <c r="V163" s="1" t="e">
        <f t="shared" si="59"/>
        <v>#REF!</v>
      </c>
      <c r="W163" s="1" t="e">
        <f t="shared" si="60"/>
        <v>#REF!</v>
      </c>
      <c r="X163" s="1" t="s">
        <v>1879</v>
      </c>
      <c r="Y163" s="1"/>
      <c r="Z163" s="1"/>
      <c r="AA163" s="1"/>
      <c r="AB163" s="1"/>
      <c r="AC163" s="6">
        <f>Table148[[#This Row],[US MSRP]]</f>
        <v>100</v>
      </c>
      <c r="AD163" s="1"/>
      <c r="AE163" s="1"/>
      <c r="AF163" s="1"/>
      <c r="AG163" s="1"/>
      <c r="AH163" s="1" t="e">
        <f t="shared" si="61"/>
        <v>#REF!</v>
      </c>
      <c r="AI163" s="1" t="e">
        <f t="shared" si="62"/>
        <v>#REF!</v>
      </c>
      <c r="AJ163" s="1" t="e">
        <f t="shared" si="63"/>
        <v>#REF!</v>
      </c>
      <c r="AK163" s="1" t="e">
        <f t="shared" si="64"/>
        <v>#REF!</v>
      </c>
      <c r="AL163" s="1" t="s">
        <v>73</v>
      </c>
      <c r="AM163" s="1" t="s">
        <v>76</v>
      </c>
      <c r="AN163" s="11" t="e">
        <f t="shared" si="65"/>
        <v>#REF!</v>
      </c>
      <c r="AO163" s="1" t="str">
        <f>Table148[[#This Row],[Manufacturer''s Category]]</f>
        <v>Desono</v>
      </c>
      <c r="AP163" s="1"/>
      <c r="AQ163" s="1" t="e">
        <f t="shared" si="66"/>
        <v>#REF!</v>
      </c>
      <c r="AR163" s="1"/>
    </row>
    <row r="164" spans="1:44" ht="42" customHeight="1" x14ac:dyDescent="0.3">
      <c r="A164" s="1" t="e">
        <f t="shared" si="57"/>
        <v>#REF!</v>
      </c>
      <c r="B164" s="5" t="e">
        <f t="shared" si="56"/>
        <v>#REF!</v>
      </c>
      <c r="C164" s="39" t="s">
        <v>4415</v>
      </c>
      <c r="D164" s="26" t="s">
        <v>2334</v>
      </c>
      <c r="E164" s="1" t="s">
        <v>53</v>
      </c>
      <c r="F164" s="31">
        <v>100</v>
      </c>
      <c r="G164" s="1" t="s">
        <v>2333</v>
      </c>
      <c r="H164" s="1"/>
      <c r="I164" s="1"/>
      <c r="J164" s="1"/>
      <c r="K164" s="1"/>
      <c r="L164" s="1"/>
      <c r="M164" s="1" t="s">
        <v>73</v>
      </c>
      <c r="N164" s="1" t="s">
        <v>1</v>
      </c>
      <c r="O164" s="4"/>
      <c r="P164" s="1" t="e">
        <f t="shared" si="58"/>
        <v>#REF!</v>
      </c>
      <c r="Q164" s="1"/>
      <c r="R164" s="1" t="str">
        <f>Table148[[#This Row],[Short Description]]</f>
        <v>SPA-UBDX200-W</v>
      </c>
      <c r="S164" s="1" t="s">
        <v>2335</v>
      </c>
      <c r="T164" s="1" t="s">
        <v>515</v>
      </c>
      <c r="U164" s="1" t="s">
        <v>3</v>
      </c>
      <c r="V164" s="1" t="e">
        <f t="shared" si="59"/>
        <v>#REF!</v>
      </c>
      <c r="W164" s="1" t="e">
        <f t="shared" si="60"/>
        <v>#REF!</v>
      </c>
      <c r="X164" s="1" t="s">
        <v>1879</v>
      </c>
      <c r="Y164" s="1"/>
      <c r="Z164" s="1"/>
      <c r="AA164" s="1"/>
      <c r="AB164" s="1"/>
      <c r="AC164" s="6">
        <f>Table148[[#This Row],[US MSRP]]</f>
        <v>100</v>
      </c>
      <c r="AD164" s="1"/>
      <c r="AE164" s="1"/>
      <c r="AF164" s="1"/>
      <c r="AG164" s="1"/>
      <c r="AH164" s="1" t="e">
        <f t="shared" si="61"/>
        <v>#REF!</v>
      </c>
      <c r="AI164" s="1" t="e">
        <f t="shared" si="62"/>
        <v>#REF!</v>
      </c>
      <c r="AJ164" s="1" t="e">
        <f t="shared" si="63"/>
        <v>#REF!</v>
      </c>
      <c r="AK164" s="1" t="e">
        <f t="shared" si="64"/>
        <v>#REF!</v>
      </c>
      <c r="AL164" s="1" t="s">
        <v>73</v>
      </c>
      <c r="AM164" s="1" t="s">
        <v>76</v>
      </c>
      <c r="AN164" s="11" t="e">
        <f t="shared" si="65"/>
        <v>#REF!</v>
      </c>
      <c r="AO164" s="1" t="str">
        <f>Table148[[#This Row],[Manufacturer''s Category]]</f>
        <v>Desono</v>
      </c>
      <c r="AP164" s="1"/>
      <c r="AQ164" s="1" t="e">
        <f t="shared" si="66"/>
        <v>#REF!</v>
      </c>
      <c r="AR164" s="1"/>
    </row>
    <row r="165" spans="1:44" ht="42" customHeight="1" x14ac:dyDescent="0.3">
      <c r="A165" s="1" t="e">
        <f t="shared" si="57"/>
        <v>#REF!</v>
      </c>
      <c r="B165" s="5" t="e">
        <f t="shared" si="56"/>
        <v>#REF!</v>
      </c>
      <c r="C165" s="43" t="s">
        <v>4418</v>
      </c>
      <c r="D165" s="26" t="s">
        <v>2337</v>
      </c>
      <c r="E165" s="1" t="s">
        <v>53</v>
      </c>
      <c r="F165" s="31">
        <v>464</v>
      </c>
      <c r="G165" s="1" t="s">
        <v>2336</v>
      </c>
      <c r="H165" s="1"/>
      <c r="I165" s="1"/>
      <c r="J165" s="1"/>
      <c r="K165" s="1" t="s">
        <v>447</v>
      </c>
      <c r="L165" s="1" t="s">
        <v>2338</v>
      </c>
      <c r="M165" s="1" t="s">
        <v>73</v>
      </c>
      <c r="N165" s="1" t="s">
        <v>1</v>
      </c>
      <c r="O165" s="3">
        <v>8</v>
      </c>
      <c r="P165" s="1" t="e">
        <f t="shared" si="58"/>
        <v>#REF!</v>
      </c>
      <c r="Q165" s="1"/>
      <c r="R165" s="1" t="str">
        <f>Table148[[#This Row],[Short Description]]</f>
        <v>SUBLIME-BL</v>
      </c>
      <c r="S165" s="1" t="s">
        <v>2339</v>
      </c>
      <c r="T165" s="1" t="s">
        <v>983</v>
      </c>
      <c r="U165" s="1" t="s">
        <v>57</v>
      </c>
      <c r="V165" s="1" t="e">
        <f t="shared" si="59"/>
        <v>#REF!</v>
      </c>
      <c r="W165" s="1" t="e">
        <f t="shared" si="60"/>
        <v>#REF!</v>
      </c>
      <c r="X165" s="1" t="s">
        <v>1879</v>
      </c>
      <c r="Y165" s="1"/>
      <c r="Z165" s="1"/>
      <c r="AA165" s="1"/>
      <c r="AB165" s="1"/>
      <c r="AC165" s="6">
        <f>Table148[[#This Row],[US MSRP]]</f>
        <v>464</v>
      </c>
      <c r="AD165" s="1"/>
      <c r="AE165" s="1"/>
      <c r="AF165" s="1"/>
      <c r="AG165" s="1"/>
      <c r="AH165" s="1" t="e">
        <f t="shared" si="61"/>
        <v>#REF!</v>
      </c>
      <c r="AI165" s="1" t="e">
        <f t="shared" si="62"/>
        <v>#REF!</v>
      </c>
      <c r="AJ165" s="1" t="e">
        <f t="shared" si="63"/>
        <v>#REF!</v>
      </c>
      <c r="AK165" s="1" t="e">
        <f t="shared" si="64"/>
        <v>#REF!</v>
      </c>
      <c r="AL165" s="1" t="s">
        <v>73</v>
      </c>
      <c r="AM165" s="1" t="s">
        <v>76</v>
      </c>
      <c r="AN165" s="11" t="e">
        <f t="shared" si="65"/>
        <v>#REF!</v>
      </c>
      <c r="AO165" s="1" t="str">
        <f>Table148[[#This Row],[Manufacturer''s Category]]</f>
        <v>Desono</v>
      </c>
      <c r="AP165" s="1"/>
      <c r="AQ165" s="1" t="e">
        <f t="shared" si="66"/>
        <v>#REF!</v>
      </c>
      <c r="AR165" s="1"/>
    </row>
    <row r="166" spans="1:44" ht="42" customHeight="1" x14ac:dyDescent="0.3">
      <c r="A166" s="1" t="e">
        <f t="shared" si="57"/>
        <v>#REF!</v>
      </c>
      <c r="B166" s="5" t="e">
        <f t="shared" si="56"/>
        <v>#REF!</v>
      </c>
      <c r="C166" s="43" t="s">
        <v>4419</v>
      </c>
      <c r="D166" s="44" t="s">
        <v>2341</v>
      </c>
      <c r="E166" s="1" t="s">
        <v>53</v>
      </c>
      <c r="F166" s="31">
        <v>464</v>
      </c>
      <c r="G166" s="1" t="s">
        <v>2340</v>
      </c>
      <c r="H166" s="1"/>
      <c r="I166" s="1"/>
      <c r="J166" s="1"/>
      <c r="K166" s="1" t="s">
        <v>447</v>
      </c>
      <c r="L166" s="1" t="s">
        <v>2338</v>
      </c>
      <c r="M166" s="1" t="s">
        <v>73</v>
      </c>
      <c r="N166" s="1" t="s">
        <v>1</v>
      </c>
      <c r="O166" s="3">
        <v>8</v>
      </c>
      <c r="P166" s="1" t="e">
        <f t="shared" si="58"/>
        <v>#REF!</v>
      </c>
      <c r="Q166" s="1"/>
      <c r="R166" s="1" t="str">
        <f>Table148[[#This Row],[Short Description]]</f>
        <v>SUBLIME-W</v>
      </c>
      <c r="S166" s="1" t="s">
        <v>2342</v>
      </c>
      <c r="T166" s="1" t="s">
        <v>983</v>
      </c>
      <c r="U166" s="1" t="s">
        <v>57</v>
      </c>
      <c r="V166" s="1" t="e">
        <f t="shared" si="59"/>
        <v>#REF!</v>
      </c>
      <c r="W166" s="1" t="e">
        <f t="shared" si="60"/>
        <v>#REF!</v>
      </c>
      <c r="X166" s="1" t="s">
        <v>1879</v>
      </c>
      <c r="Y166" s="1"/>
      <c r="Z166" s="1"/>
      <c r="AA166" s="1"/>
      <c r="AB166" s="1"/>
      <c r="AC166" s="6">
        <f>Table148[[#This Row],[US MSRP]]</f>
        <v>464</v>
      </c>
      <c r="AD166" s="1"/>
      <c r="AE166" s="1"/>
      <c r="AF166" s="1"/>
      <c r="AG166" s="1"/>
      <c r="AH166" s="1" t="e">
        <f t="shared" si="61"/>
        <v>#REF!</v>
      </c>
      <c r="AI166" s="1" t="e">
        <f t="shared" si="62"/>
        <v>#REF!</v>
      </c>
      <c r="AJ166" s="1" t="e">
        <f t="shared" si="63"/>
        <v>#REF!</v>
      </c>
      <c r="AK166" s="1" t="e">
        <f t="shared" si="64"/>
        <v>#REF!</v>
      </c>
      <c r="AL166" s="1" t="s">
        <v>73</v>
      </c>
      <c r="AM166" s="1" t="s">
        <v>76</v>
      </c>
      <c r="AN166" s="11" t="e">
        <f t="shared" si="65"/>
        <v>#REF!</v>
      </c>
      <c r="AO166" s="1" t="str">
        <f>Table148[[#This Row],[Manufacturer''s Category]]</f>
        <v>Desono</v>
      </c>
      <c r="AP166" s="1"/>
      <c r="AQ166" s="1" t="e">
        <f t="shared" si="66"/>
        <v>#REF!</v>
      </c>
      <c r="AR166" s="1"/>
    </row>
  </sheetData>
  <phoneticPr fontId="14" type="noConversion"/>
  <conditionalFormatting sqref="C2:C3">
    <cfRule type="duplicateValues" dxfId="23" priority="28"/>
  </conditionalFormatting>
  <conditionalFormatting sqref="C28:C33">
    <cfRule type="duplicateValues" dxfId="22" priority="11"/>
  </conditionalFormatting>
  <conditionalFormatting sqref="C34:C49 C14:C27">
    <cfRule type="duplicateValues" dxfId="21" priority="10"/>
  </conditionalFormatting>
  <conditionalFormatting sqref="C64:C69">
    <cfRule type="duplicateValues" dxfId="20" priority="2"/>
  </conditionalFormatting>
  <conditionalFormatting sqref="C81">
    <cfRule type="duplicateValues" dxfId="19" priority="6"/>
  </conditionalFormatting>
  <conditionalFormatting sqref="C102:C103 C105">
    <cfRule type="duplicateValues" dxfId="18" priority="5"/>
  </conditionalFormatting>
  <conditionalFormatting sqref="C116">
    <cfRule type="duplicateValues" dxfId="17" priority="3"/>
  </conditionalFormatting>
  <conditionalFormatting sqref="C117:C118">
    <cfRule type="duplicateValues" dxfId="16" priority="4"/>
  </conditionalFormatting>
  <conditionalFormatting sqref="C160">
    <cfRule type="duplicateValues" dxfId="15" priority="1"/>
  </conditionalFormatting>
  <pageMargins left="0.7" right="0.7" top="0.75" bottom="0.75" header="0.3" footer="0.3"/>
  <pageSetup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D4FF-C2DA-48D4-B609-8A0CDC6B18BC}">
  <sheetPr codeName="Sheet10"/>
  <dimension ref="A1:AR30"/>
  <sheetViews>
    <sheetView workbookViewId="0">
      <pane xSplit="4" ySplit="1" topLeftCell="E24" activePane="bottomRight" state="frozen"/>
      <selection pane="topRight" activeCell="E1" sqref="E1"/>
      <selection pane="bottomLeft" activeCell="A2" sqref="A2"/>
      <selection pane="bottomRight" activeCell="N24" sqref="N24:N30"/>
    </sheetView>
  </sheetViews>
  <sheetFormatPr defaultColWidth="8.88671875" defaultRowHeight="13.8" x14ac:dyDescent="0.3"/>
  <cols>
    <col min="1" max="1" width="17.5546875" style="1" customWidth="1"/>
    <col min="2" max="2" width="19.5546875" style="1" customWidth="1"/>
    <col min="3" max="3" width="15.5546875" style="2" customWidth="1"/>
    <col min="4" max="4" width="29.5546875" style="1" customWidth="1"/>
    <col min="5" max="5" width="11.109375" style="1" customWidth="1"/>
    <col min="6" max="6" width="14" style="1" customWidth="1"/>
    <col min="7" max="7" width="15.6640625" style="1" customWidth="1"/>
    <col min="8" max="14" width="11.33203125" style="1" bestFit="1" customWidth="1"/>
    <col min="15" max="15" width="14" style="3" bestFit="1" customWidth="1"/>
    <col min="16" max="16" width="14.109375" style="1" customWidth="1"/>
    <col min="17" max="17" width="11.44140625" style="1" bestFit="1" customWidth="1"/>
    <col min="18" max="18" width="20.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23.4414062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69" style="1" customWidth="1"/>
    <col min="45" max="16384" width="8.88671875" style="1"/>
  </cols>
  <sheetData>
    <row r="1" spans="1:44" s="17" customFormat="1" ht="31.2" x14ac:dyDescent="0.3">
      <c r="A1" s="17" t="s">
        <v>8</v>
      </c>
      <c r="B1" s="17" t="s">
        <v>9</v>
      </c>
      <c r="C1" s="18" t="s">
        <v>10</v>
      </c>
      <c r="D1" s="17" t="s">
        <v>11</v>
      </c>
      <c r="E1" s="17" t="s">
        <v>12</v>
      </c>
      <c r="F1" s="17" t="s">
        <v>13</v>
      </c>
      <c r="G1" s="17" t="s">
        <v>4620</v>
      </c>
      <c r="H1" s="17" t="s">
        <v>14</v>
      </c>
      <c r="I1" s="17" t="s">
        <v>15</v>
      </c>
      <c r="J1" s="17" t="s">
        <v>16</v>
      </c>
      <c r="K1" s="17" t="s">
        <v>17</v>
      </c>
      <c r="L1" s="17" t="s">
        <v>18</v>
      </c>
      <c r="M1" s="17" t="s">
        <v>19</v>
      </c>
      <c r="N1" s="17" t="s">
        <v>20</v>
      </c>
      <c r="O1" s="16" t="s">
        <v>21</v>
      </c>
      <c r="P1" s="17" t="s">
        <v>22</v>
      </c>
      <c r="Q1" s="17" t="s">
        <v>23</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e">
        <f t="shared" ref="A2:A27" si="0">Company</f>
        <v>#REF!</v>
      </c>
      <c r="B2" s="5" t="e">
        <f t="shared" ref="B2:B30" si="1">Effectivity_Date</f>
        <v>#REF!</v>
      </c>
      <c r="C2" s="39" t="s">
        <v>3586</v>
      </c>
      <c r="D2" s="1" t="s">
        <v>3306</v>
      </c>
      <c r="E2" s="1" t="s">
        <v>53</v>
      </c>
      <c r="F2" s="6">
        <v>10010</v>
      </c>
      <c r="G2" s="1" t="s">
        <v>2943</v>
      </c>
      <c r="M2" s="1" t="s">
        <v>154</v>
      </c>
      <c r="N2" s="1" t="e">
        <f t="shared" ref="N2:N27" si="2">Currency</f>
        <v>#REF!</v>
      </c>
      <c r="P2" s="1" t="e">
        <f t="shared" ref="P2:P27" si="3">WeightUOM</f>
        <v>#REF!</v>
      </c>
      <c r="R2" s="1" t="str">
        <f>Table13[[#This Row],[Short Description]]</f>
        <v>Biamp MRB-L-SCX400-C</v>
      </c>
      <c r="S2" s="36" t="s">
        <v>2412</v>
      </c>
      <c r="T2" s="1" t="s">
        <v>2413</v>
      </c>
      <c r="U2" s="1" t="s">
        <v>57</v>
      </c>
      <c r="V2" s="1" t="e">
        <f t="shared" ref="V2:V27" si="4">NotForSale</f>
        <v>#REF!</v>
      </c>
      <c r="W2" s="1" t="e">
        <f t="shared" ref="W2:W27" si="5">ItemStatus</f>
        <v>#REF!</v>
      </c>
      <c r="X2" s="1" t="s">
        <v>306</v>
      </c>
      <c r="AC2" s="6">
        <f>Table13[[#This Row],[US MSRP]]</f>
        <v>10010</v>
      </c>
      <c r="AH2" s="1" t="e">
        <f t="shared" ref="AH2:AH27" si="6">FOB</f>
        <v>#REF!</v>
      </c>
      <c r="AI2" s="1" t="e">
        <f t="shared" ref="AI2:AI27" si="7">Freight</f>
        <v>#REF!</v>
      </c>
      <c r="AJ2" s="1" t="e">
        <f t="shared" ref="AJ2:AJ27" si="8">DropShip</f>
        <v>#REF!</v>
      </c>
      <c r="AK2" s="1" t="e">
        <f t="shared" ref="AK2:AK27" si="9">EnergyStar</f>
        <v>#REF!</v>
      </c>
      <c r="AL2" s="1" t="s">
        <v>73</v>
      </c>
      <c r="AM2" s="1" t="s">
        <v>2414</v>
      </c>
      <c r="AN2" s="11" t="e">
        <f t="shared" ref="AN2:AN30" si="10">URL</f>
        <v>#REF!</v>
      </c>
      <c r="AO2" s="1" t="str">
        <f>Table13[[#This Row],[Manufacturer''s Category]]</f>
        <v>Biamp</v>
      </c>
      <c r="AQ2" s="1" t="e">
        <f t="shared" ref="AQ2:AQ27" si="11">InfoComm_Number</f>
        <v>#REF!</v>
      </c>
    </row>
    <row r="3" spans="1:44" ht="42" customHeight="1" x14ac:dyDescent="0.3">
      <c r="A3" s="1" t="e">
        <f t="shared" si="0"/>
        <v>#REF!</v>
      </c>
      <c r="B3" s="5" t="e">
        <f t="shared" si="1"/>
        <v>#REF!</v>
      </c>
      <c r="C3" s="39" t="s">
        <v>3587</v>
      </c>
      <c r="D3" s="1" t="s">
        <v>3307</v>
      </c>
      <c r="E3" s="1" t="s">
        <v>53</v>
      </c>
      <c r="F3" s="6">
        <v>9350</v>
      </c>
      <c r="G3" s="1" t="s">
        <v>2944</v>
      </c>
      <c r="M3" s="1" t="s">
        <v>154</v>
      </c>
      <c r="N3" s="1" t="e">
        <f t="shared" si="2"/>
        <v>#REF!</v>
      </c>
      <c r="P3" s="1" t="e">
        <f t="shared" si="3"/>
        <v>#REF!</v>
      </c>
      <c r="R3" s="1" t="str">
        <f>Table13[[#This Row],[Short Description]]</f>
        <v>Biamp MRB-L-SCX400-T</v>
      </c>
      <c r="S3" s="36" t="s">
        <v>3310</v>
      </c>
      <c r="T3" s="1" t="s">
        <v>2413</v>
      </c>
      <c r="U3" s="1" t="s">
        <v>57</v>
      </c>
      <c r="V3" s="1" t="e">
        <f t="shared" si="4"/>
        <v>#REF!</v>
      </c>
      <c r="W3" s="1" t="e">
        <f t="shared" si="5"/>
        <v>#REF!</v>
      </c>
      <c r="X3" s="1" t="s">
        <v>306</v>
      </c>
      <c r="AC3" s="6">
        <f>Table13[[#This Row],[US MSRP]]</f>
        <v>9350</v>
      </c>
      <c r="AH3" s="1" t="e">
        <f t="shared" si="6"/>
        <v>#REF!</v>
      </c>
      <c r="AI3" s="1" t="e">
        <f t="shared" si="7"/>
        <v>#REF!</v>
      </c>
      <c r="AJ3" s="1" t="e">
        <f t="shared" si="8"/>
        <v>#REF!</v>
      </c>
      <c r="AK3" s="1" t="e">
        <f t="shared" si="9"/>
        <v>#REF!</v>
      </c>
      <c r="AL3" s="1" t="s">
        <v>73</v>
      </c>
      <c r="AM3" s="1" t="s">
        <v>2414</v>
      </c>
      <c r="AN3" s="11" t="e">
        <f t="shared" si="10"/>
        <v>#REF!</v>
      </c>
      <c r="AO3" s="1" t="str">
        <f>Table13[[#This Row],[Manufacturer''s Category]]</f>
        <v>Biamp</v>
      </c>
      <c r="AQ3" s="1" t="e">
        <f t="shared" si="11"/>
        <v>#REF!</v>
      </c>
    </row>
    <row r="4" spans="1:44" ht="42" customHeight="1" x14ac:dyDescent="0.3">
      <c r="A4" s="1" t="e">
        <f t="shared" si="0"/>
        <v>#REF!</v>
      </c>
      <c r="B4" s="5" t="e">
        <f t="shared" si="1"/>
        <v>#REF!</v>
      </c>
      <c r="C4" s="39" t="s">
        <v>3606</v>
      </c>
      <c r="D4" s="1" t="s">
        <v>3308</v>
      </c>
      <c r="E4" s="1" t="s">
        <v>53</v>
      </c>
      <c r="F4" s="6">
        <v>8032</v>
      </c>
      <c r="G4" s="1" t="s">
        <v>2945</v>
      </c>
      <c r="M4" s="1" t="s">
        <v>154</v>
      </c>
      <c r="N4" s="1" t="e">
        <f t="shared" si="2"/>
        <v>#REF!</v>
      </c>
      <c r="P4" s="1" t="e">
        <f t="shared" si="3"/>
        <v>#REF!</v>
      </c>
      <c r="R4" s="1" t="str">
        <f>Table13[[#This Row],[Short Description]]</f>
        <v>Biamp MRB-M-SCX400-C</v>
      </c>
      <c r="S4" s="36" t="s">
        <v>2415</v>
      </c>
      <c r="T4" s="1" t="s">
        <v>2413</v>
      </c>
      <c r="U4" s="1" t="s">
        <v>57</v>
      </c>
      <c r="V4" s="1" t="e">
        <f t="shared" si="4"/>
        <v>#REF!</v>
      </c>
      <c r="W4" s="1" t="e">
        <f t="shared" si="5"/>
        <v>#REF!</v>
      </c>
      <c r="X4" s="1" t="s">
        <v>306</v>
      </c>
      <c r="AC4" s="6">
        <f>Table13[[#This Row],[US MSRP]]</f>
        <v>8032</v>
      </c>
      <c r="AH4" s="1" t="e">
        <f t="shared" si="6"/>
        <v>#REF!</v>
      </c>
      <c r="AI4" s="1" t="e">
        <f t="shared" si="7"/>
        <v>#REF!</v>
      </c>
      <c r="AJ4" s="1" t="e">
        <f t="shared" si="8"/>
        <v>#REF!</v>
      </c>
      <c r="AK4" s="1" t="e">
        <f t="shared" si="9"/>
        <v>#REF!</v>
      </c>
      <c r="AL4" s="1" t="s">
        <v>73</v>
      </c>
      <c r="AM4" s="1" t="s">
        <v>2414</v>
      </c>
      <c r="AN4" s="11" t="e">
        <f t="shared" si="10"/>
        <v>#REF!</v>
      </c>
      <c r="AO4" s="1" t="str">
        <f>Table13[[#This Row],[Manufacturer''s Category]]</f>
        <v>Biamp</v>
      </c>
      <c r="AQ4" s="1" t="e">
        <f t="shared" si="11"/>
        <v>#REF!</v>
      </c>
    </row>
    <row r="5" spans="1:44" ht="42" customHeight="1" x14ac:dyDescent="0.3">
      <c r="A5" s="1" t="e">
        <f t="shared" si="0"/>
        <v>#REF!</v>
      </c>
      <c r="B5" s="5" t="e">
        <f t="shared" si="1"/>
        <v>#REF!</v>
      </c>
      <c r="C5" s="39" t="s">
        <v>3607</v>
      </c>
      <c r="D5" s="1" t="s">
        <v>3309</v>
      </c>
      <c r="E5" s="1" t="s">
        <v>53</v>
      </c>
      <c r="F5" s="6">
        <v>7922</v>
      </c>
      <c r="G5" s="1" t="s">
        <v>2946</v>
      </c>
      <c r="M5" s="1" t="s">
        <v>154</v>
      </c>
      <c r="N5" s="1" t="e">
        <f t="shared" si="2"/>
        <v>#REF!</v>
      </c>
      <c r="P5" s="1" t="e">
        <f t="shared" si="3"/>
        <v>#REF!</v>
      </c>
      <c r="R5" s="1" t="str">
        <f>Table13[[#This Row],[Short Description]]</f>
        <v>Biamp MRB-M-SCX400-T</v>
      </c>
      <c r="S5" s="1" t="s">
        <v>3311</v>
      </c>
      <c r="T5" s="1" t="s">
        <v>2413</v>
      </c>
      <c r="U5" s="1" t="s">
        <v>57</v>
      </c>
      <c r="V5" s="1" t="e">
        <f t="shared" si="4"/>
        <v>#REF!</v>
      </c>
      <c r="W5" s="1" t="e">
        <f t="shared" si="5"/>
        <v>#REF!</v>
      </c>
      <c r="X5" s="1" t="s">
        <v>306</v>
      </c>
      <c r="AC5" s="6">
        <f>Table13[[#This Row],[US MSRP]]</f>
        <v>7922</v>
      </c>
      <c r="AH5" s="1" t="e">
        <f t="shared" si="6"/>
        <v>#REF!</v>
      </c>
      <c r="AI5" s="1" t="e">
        <f t="shared" si="7"/>
        <v>#REF!</v>
      </c>
      <c r="AJ5" s="1" t="e">
        <f t="shared" si="8"/>
        <v>#REF!</v>
      </c>
      <c r="AK5" s="1" t="e">
        <f t="shared" si="9"/>
        <v>#REF!</v>
      </c>
      <c r="AL5" s="1" t="s">
        <v>73</v>
      </c>
      <c r="AM5" s="1" t="s">
        <v>2414</v>
      </c>
      <c r="AN5" s="11" t="e">
        <f t="shared" si="10"/>
        <v>#REF!</v>
      </c>
      <c r="AO5" s="1" t="str">
        <f>Table13[[#This Row],[Manufacturer''s Category]]</f>
        <v>Biamp</v>
      </c>
      <c r="AQ5" s="1" t="e">
        <f t="shared" si="11"/>
        <v>#REF!</v>
      </c>
    </row>
    <row r="6" spans="1:44" ht="42" customHeight="1" x14ac:dyDescent="0.3">
      <c r="A6" s="1" t="e">
        <f t="shared" si="0"/>
        <v>#REF!</v>
      </c>
      <c r="B6" s="5" t="e">
        <f t="shared" si="1"/>
        <v>#REF!</v>
      </c>
      <c r="C6" s="39" t="s">
        <v>3675</v>
      </c>
      <c r="D6" s="1" t="s">
        <v>2350</v>
      </c>
      <c r="E6" s="1" t="s">
        <v>53</v>
      </c>
      <c r="F6" s="6">
        <v>1034</v>
      </c>
      <c r="G6" s="1" t="s">
        <v>2349</v>
      </c>
      <c r="M6" s="1" t="s">
        <v>54</v>
      </c>
      <c r="N6" s="1" t="e">
        <f t="shared" si="2"/>
        <v>#REF!</v>
      </c>
      <c r="O6" s="3">
        <v>0.56000000000000005</v>
      </c>
      <c r="P6" s="1" t="e">
        <f t="shared" si="3"/>
        <v>#REF!</v>
      </c>
      <c r="R6" s="1" t="str">
        <f>Table13[[#This Row],[Short Description]]</f>
        <v>Devio DCM-1 Black</v>
      </c>
      <c r="S6" s="1" t="s">
        <v>2351</v>
      </c>
      <c r="T6" s="1" t="s">
        <v>468</v>
      </c>
      <c r="U6" s="1" t="s">
        <v>57</v>
      </c>
      <c r="V6" s="1" t="e">
        <f t="shared" si="4"/>
        <v>#REF!</v>
      </c>
      <c r="W6" s="1" t="e">
        <f t="shared" si="5"/>
        <v>#REF!</v>
      </c>
      <c r="X6" s="1" t="s">
        <v>2352</v>
      </c>
      <c r="AA6" s="1" t="s">
        <v>59</v>
      </c>
      <c r="AC6" s="6">
        <f>Table13[[#This Row],[US MSRP]]</f>
        <v>1034</v>
      </c>
      <c r="AH6" s="1" t="e">
        <f t="shared" si="6"/>
        <v>#REF!</v>
      </c>
      <c r="AI6" s="1" t="e">
        <f t="shared" si="7"/>
        <v>#REF!</v>
      </c>
      <c r="AJ6" s="1" t="e">
        <f t="shared" si="8"/>
        <v>#REF!</v>
      </c>
      <c r="AK6" s="1" t="e">
        <f t="shared" si="9"/>
        <v>#REF!</v>
      </c>
      <c r="AL6" s="1" t="s">
        <v>57</v>
      </c>
      <c r="AM6" s="1" t="s">
        <v>61</v>
      </c>
      <c r="AN6" s="11" t="e">
        <f t="shared" si="10"/>
        <v>#REF!</v>
      </c>
      <c r="AO6" s="1" t="str">
        <f>Table13[[#This Row],[Manufacturer''s Category]]</f>
        <v>Devio</v>
      </c>
      <c r="AQ6" s="1" t="e">
        <f t="shared" si="11"/>
        <v>#REF!</v>
      </c>
    </row>
    <row r="7" spans="1:44" ht="42" customHeight="1" x14ac:dyDescent="0.3">
      <c r="A7" s="1" t="e">
        <f t="shared" si="0"/>
        <v>#REF!</v>
      </c>
      <c r="B7" s="5" t="e">
        <f t="shared" si="1"/>
        <v>#REF!</v>
      </c>
      <c r="C7" s="39" t="s">
        <v>3676</v>
      </c>
      <c r="D7" s="1" t="s">
        <v>2354</v>
      </c>
      <c r="E7" s="1" t="s">
        <v>53</v>
      </c>
      <c r="F7" s="6">
        <v>1034</v>
      </c>
      <c r="G7" s="1" t="s">
        <v>2353</v>
      </c>
      <c r="M7" s="1" t="s">
        <v>54</v>
      </c>
      <c r="N7" s="1" t="e">
        <f t="shared" si="2"/>
        <v>#REF!</v>
      </c>
      <c r="O7" s="3">
        <v>0.56000000000000005</v>
      </c>
      <c r="P7" s="1" t="e">
        <f t="shared" si="3"/>
        <v>#REF!</v>
      </c>
      <c r="R7" s="1" t="str">
        <f>Table13[[#This Row],[Short Description]]</f>
        <v>Devio DCM-1 White</v>
      </c>
      <c r="S7" s="1" t="s">
        <v>2355</v>
      </c>
      <c r="T7" s="1" t="s">
        <v>468</v>
      </c>
      <c r="U7" s="1" t="s">
        <v>57</v>
      </c>
      <c r="V7" s="1" t="e">
        <f t="shared" si="4"/>
        <v>#REF!</v>
      </c>
      <c r="W7" s="1" t="e">
        <f t="shared" si="5"/>
        <v>#REF!</v>
      </c>
      <c r="X7" s="1" t="s">
        <v>2352</v>
      </c>
      <c r="AA7" s="1" t="s">
        <v>59</v>
      </c>
      <c r="AC7" s="6">
        <f>Table13[[#This Row],[US MSRP]]</f>
        <v>1034</v>
      </c>
      <c r="AH7" s="1" t="e">
        <f t="shared" si="6"/>
        <v>#REF!</v>
      </c>
      <c r="AI7" s="1" t="e">
        <f t="shared" si="7"/>
        <v>#REF!</v>
      </c>
      <c r="AJ7" s="1" t="e">
        <f t="shared" si="8"/>
        <v>#REF!</v>
      </c>
      <c r="AK7" s="1" t="e">
        <f t="shared" si="9"/>
        <v>#REF!</v>
      </c>
      <c r="AL7" s="1" t="s">
        <v>57</v>
      </c>
      <c r="AM7" s="1" t="s">
        <v>61</v>
      </c>
      <c r="AN7" s="11" t="e">
        <f t="shared" si="10"/>
        <v>#REF!</v>
      </c>
      <c r="AO7" s="1" t="str">
        <f>Table13[[#This Row],[Manufacturer''s Category]]</f>
        <v>Devio</v>
      </c>
      <c r="AQ7" s="1" t="e">
        <f t="shared" si="11"/>
        <v>#REF!</v>
      </c>
    </row>
    <row r="8" spans="1:44" ht="42" customHeight="1" x14ac:dyDescent="0.3">
      <c r="A8" s="1" t="e">
        <f t="shared" si="0"/>
        <v>#REF!</v>
      </c>
      <c r="B8" s="5" t="e">
        <f t="shared" si="1"/>
        <v>#REF!</v>
      </c>
      <c r="C8" s="42" t="s">
        <v>3677</v>
      </c>
      <c r="D8" s="1" t="s">
        <v>2357</v>
      </c>
      <c r="E8" s="1" t="s">
        <v>53</v>
      </c>
      <c r="F8" s="6">
        <v>1034</v>
      </c>
      <c r="G8" s="1" t="s">
        <v>2356</v>
      </c>
      <c r="M8" s="1" t="s">
        <v>54</v>
      </c>
      <c r="N8" s="1" t="e">
        <f t="shared" si="2"/>
        <v>#REF!</v>
      </c>
      <c r="O8" s="3">
        <v>0.27</v>
      </c>
      <c r="P8" s="1" t="e">
        <f t="shared" si="3"/>
        <v>#REF!</v>
      </c>
      <c r="R8" s="1" t="str">
        <f>Table13[[#This Row],[Short Description]]</f>
        <v>Devio DTM-1</v>
      </c>
      <c r="S8" s="1" t="s">
        <v>2358</v>
      </c>
      <c r="T8" s="1" t="s">
        <v>468</v>
      </c>
      <c r="U8" s="1" t="s">
        <v>57</v>
      </c>
      <c r="V8" s="1" t="e">
        <f t="shared" si="4"/>
        <v>#REF!</v>
      </c>
      <c r="W8" s="1" t="e">
        <f t="shared" si="5"/>
        <v>#REF!</v>
      </c>
      <c r="X8" s="1" t="s">
        <v>2352</v>
      </c>
      <c r="AA8" s="1" t="s">
        <v>59</v>
      </c>
      <c r="AC8" s="6">
        <f>Table13[[#This Row],[US MSRP]]</f>
        <v>1034</v>
      </c>
      <c r="AH8" s="1" t="e">
        <f t="shared" si="6"/>
        <v>#REF!</v>
      </c>
      <c r="AI8" s="1" t="e">
        <f t="shared" si="7"/>
        <v>#REF!</v>
      </c>
      <c r="AJ8" s="1" t="e">
        <f t="shared" si="8"/>
        <v>#REF!</v>
      </c>
      <c r="AK8" s="1" t="e">
        <f t="shared" si="9"/>
        <v>#REF!</v>
      </c>
      <c r="AL8" s="1" t="s">
        <v>57</v>
      </c>
      <c r="AM8" s="1" t="s">
        <v>61</v>
      </c>
      <c r="AN8" s="11" t="e">
        <f t="shared" si="10"/>
        <v>#REF!</v>
      </c>
      <c r="AO8" s="1" t="str">
        <f>Table13[[#This Row],[Manufacturer''s Category]]</f>
        <v>Devio</v>
      </c>
      <c r="AQ8" s="1" t="e">
        <f t="shared" si="11"/>
        <v>#REF!</v>
      </c>
    </row>
    <row r="9" spans="1:44" ht="42" customHeight="1" x14ac:dyDescent="0.3">
      <c r="A9" s="1" t="e">
        <f t="shared" si="0"/>
        <v>#REF!</v>
      </c>
      <c r="B9" s="5" t="e">
        <f t="shared" si="1"/>
        <v>#REF!</v>
      </c>
      <c r="C9" s="39" t="s">
        <v>3678</v>
      </c>
      <c r="D9" s="1" t="s">
        <v>2360</v>
      </c>
      <c r="E9" s="1" t="s">
        <v>53</v>
      </c>
      <c r="F9" s="6">
        <v>660</v>
      </c>
      <c r="G9" s="1" t="s">
        <v>2359</v>
      </c>
      <c r="N9" s="1" t="e">
        <f t="shared" si="2"/>
        <v>#REF!</v>
      </c>
      <c r="P9" s="1" t="e">
        <f t="shared" si="3"/>
        <v>#REF!</v>
      </c>
      <c r="R9" s="1" t="str">
        <f>Table13[[#This Row],[Short Description]]</f>
        <v>Devio SCR-10</v>
      </c>
      <c r="S9" s="1" t="s">
        <v>2361</v>
      </c>
      <c r="T9" s="1" t="s">
        <v>2362</v>
      </c>
      <c r="U9" s="1" t="s">
        <v>57</v>
      </c>
      <c r="V9" s="1" t="e">
        <f t="shared" si="4"/>
        <v>#REF!</v>
      </c>
      <c r="W9" s="1" t="e">
        <f t="shared" si="5"/>
        <v>#REF!</v>
      </c>
      <c r="X9" s="1" t="s">
        <v>2352</v>
      </c>
      <c r="AC9" s="6">
        <f>Table13[[#This Row],[US MSRP]]</f>
        <v>660</v>
      </c>
      <c r="AH9" s="1" t="e">
        <f t="shared" si="6"/>
        <v>#REF!</v>
      </c>
      <c r="AI9" s="1" t="e">
        <f t="shared" si="7"/>
        <v>#REF!</v>
      </c>
      <c r="AJ9" s="1" t="e">
        <f t="shared" si="8"/>
        <v>#REF!</v>
      </c>
      <c r="AK9" s="1" t="e">
        <f t="shared" si="9"/>
        <v>#REF!</v>
      </c>
      <c r="AL9" s="1" t="s">
        <v>57</v>
      </c>
      <c r="AM9" s="1" t="s">
        <v>2363</v>
      </c>
      <c r="AN9" s="11" t="e">
        <f t="shared" si="10"/>
        <v>#REF!</v>
      </c>
      <c r="AO9" s="1" t="str">
        <f>Table13[[#This Row],[Manufacturer''s Category]]</f>
        <v>Devio</v>
      </c>
      <c r="AQ9" s="1" t="e">
        <f t="shared" si="11"/>
        <v>#REF!</v>
      </c>
    </row>
    <row r="10" spans="1:44" ht="42" customHeight="1" x14ac:dyDescent="0.3">
      <c r="A10" s="1" t="e">
        <f t="shared" si="0"/>
        <v>#REF!</v>
      </c>
      <c r="B10" s="5" t="e">
        <f t="shared" si="1"/>
        <v>#REF!</v>
      </c>
      <c r="C10" s="39" t="s">
        <v>3679</v>
      </c>
      <c r="D10" s="1" t="s">
        <v>2365</v>
      </c>
      <c r="E10" s="1" t="s">
        <v>53</v>
      </c>
      <c r="F10" s="6">
        <v>3742</v>
      </c>
      <c r="G10" s="1" t="s">
        <v>2364</v>
      </c>
      <c r="M10" s="1" t="s">
        <v>54</v>
      </c>
      <c r="N10" s="1" t="e">
        <f t="shared" si="2"/>
        <v>#REF!</v>
      </c>
      <c r="O10" s="3">
        <v>1.51</v>
      </c>
      <c r="P10" s="1" t="e">
        <f t="shared" si="3"/>
        <v>#REF!</v>
      </c>
      <c r="R10" s="1" t="str">
        <f>Table13[[#This Row],[Short Description]]</f>
        <v>Devio SCR-20C Black</v>
      </c>
      <c r="S10" s="1" t="s">
        <v>2366</v>
      </c>
      <c r="T10" s="1" t="s">
        <v>2367</v>
      </c>
      <c r="U10" s="1" t="s">
        <v>57</v>
      </c>
      <c r="V10" s="1" t="e">
        <f t="shared" si="4"/>
        <v>#REF!</v>
      </c>
      <c r="W10" s="1" t="e">
        <f t="shared" si="5"/>
        <v>#REF!</v>
      </c>
      <c r="X10" s="1" t="s">
        <v>2352</v>
      </c>
      <c r="AA10" s="1" t="s">
        <v>59</v>
      </c>
      <c r="AC10" s="6">
        <f>Table13[[#This Row],[US MSRP]]</f>
        <v>3742</v>
      </c>
      <c r="AH10" s="1" t="e">
        <f t="shared" si="6"/>
        <v>#REF!</v>
      </c>
      <c r="AI10" s="1" t="e">
        <f t="shared" si="7"/>
        <v>#REF!</v>
      </c>
      <c r="AJ10" s="1" t="e">
        <f t="shared" si="8"/>
        <v>#REF!</v>
      </c>
      <c r="AK10" s="1" t="e">
        <f t="shared" si="9"/>
        <v>#REF!</v>
      </c>
      <c r="AL10" s="1" t="s">
        <v>57</v>
      </c>
      <c r="AM10" s="1" t="s">
        <v>61</v>
      </c>
      <c r="AN10" s="11" t="e">
        <f t="shared" si="10"/>
        <v>#REF!</v>
      </c>
      <c r="AO10" s="1" t="str">
        <f>Table13[[#This Row],[Manufacturer''s Category]]</f>
        <v>Devio</v>
      </c>
      <c r="AQ10" s="1" t="e">
        <f t="shared" si="11"/>
        <v>#REF!</v>
      </c>
    </row>
    <row r="11" spans="1:44" ht="42" customHeight="1" x14ac:dyDescent="0.3">
      <c r="A11" s="1" t="e">
        <f t="shared" si="0"/>
        <v>#REF!</v>
      </c>
      <c r="B11" s="5" t="e">
        <f t="shared" si="1"/>
        <v>#REF!</v>
      </c>
      <c r="C11" s="39" t="s">
        <v>3680</v>
      </c>
      <c r="D11" s="1" t="s">
        <v>2369</v>
      </c>
      <c r="E11" s="1" t="s">
        <v>53</v>
      </c>
      <c r="F11" s="6">
        <v>3742</v>
      </c>
      <c r="G11" s="1" t="s">
        <v>2368</v>
      </c>
      <c r="M11" s="1" t="s">
        <v>54</v>
      </c>
      <c r="N11" s="1" t="e">
        <f t="shared" si="2"/>
        <v>#REF!</v>
      </c>
      <c r="O11" s="3">
        <v>1.51</v>
      </c>
      <c r="P11" s="1" t="e">
        <f t="shared" si="3"/>
        <v>#REF!</v>
      </c>
      <c r="R11" s="1" t="str">
        <f>Table13[[#This Row],[Short Description]]</f>
        <v>Devio SCR-20C White</v>
      </c>
      <c r="S11" s="1" t="s">
        <v>2370</v>
      </c>
      <c r="T11" s="1" t="s">
        <v>2367</v>
      </c>
      <c r="U11" s="1" t="s">
        <v>57</v>
      </c>
      <c r="V11" s="1" t="e">
        <f t="shared" si="4"/>
        <v>#REF!</v>
      </c>
      <c r="W11" s="1" t="e">
        <f t="shared" si="5"/>
        <v>#REF!</v>
      </c>
      <c r="X11" s="1" t="s">
        <v>2352</v>
      </c>
      <c r="AA11" s="1" t="s">
        <v>59</v>
      </c>
      <c r="AC11" s="6">
        <f>Table13[[#This Row],[US MSRP]]</f>
        <v>3742</v>
      </c>
      <c r="AH11" s="1" t="e">
        <f t="shared" si="6"/>
        <v>#REF!</v>
      </c>
      <c r="AI11" s="1" t="e">
        <f t="shared" si="7"/>
        <v>#REF!</v>
      </c>
      <c r="AJ11" s="1" t="e">
        <f t="shared" si="8"/>
        <v>#REF!</v>
      </c>
      <c r="AK11" s="1" t="e">
        <f t="shared" si="9"/>
        <v>#REF!</v>
      </c>
      <c r="AL11" s="1" t="s">
        <v>57</v>
      </c>
      <c r="AM11" s="1" t="s">
        <v>61</v>
      </c>
      <c r="AN11" s="11" t="e">
        <f t="shared" si="10"/>
        <v>#REF!</v>
      </c>
      <c r="AO11" s="1" t="str">
        <f>Table13[[#This Row],[Manufacturer''s Category]]</f>
        <v>Devio</v>
      </c>
      <c r="AQ11" s="1" t="e">
        <f t="shared" si="11"/>
        <v>#REF!</v>
      </c>
    </row>
    <row r="12" spans="1:44" ht="42" customHeight="1" x14ac:dyDescent="0.3">
      <c r="A12" s="1" t="e">
        <f t="shared" si="0"/>
        <v>#REF!</v>
      </c>
      <c r="B12" s="5" t="e">
        <f t="shared" si="1"/>
        <v>#REF!</v>
      </c>
      <c r="C12" s="39" t="s">
        <v>3681</v>
      </c>
      <c r="D12" s="1" t="s">
        <v>2372</v>
      </c>
      <c r="E12" s="1" t="s">
        <v>53</v>
      </c>
      <c r="F12" s="6">
        <v>4290</v>
      </c>
      <c r="G12" s="1" t="s">
        <v>2371</v>
      </c>
      <c r="M12" s="1" t="s">
        <v>54</v>
      </c>
      <c r="N12" s="1" t="e">
        <f t="shared" si="2"/>
        <v>#REF!</v>
      </c>
      <c r="O12" s="23" t="s">
        <v>154</v>
      </c>
      <c r="P12" s="1" t="e">
        <f t="shared" si="3"/>
        <v>#REF!</v>
      </c>
      <c r="R12" s="1" t="str">
        <f>Table13[[#This Row],[Short Description]]</f>
        <v>Devio SCR-20CX Black</v>
      </c>
      <c r="S12" s="1" t="s">
        <v>2373</v>
      </c>
      <c r="T12" s="1" t="s">
        <v>2367</v>
      </c>
      <c r="U12" s="1" t="s">
        <v>57</v>
      </c>
      <c r="V12" s="1" t="e">
        <f t="shared" si="4"/>
        <v>#REF!</v>
      </c>
      <c r="W12" s="1" t="e">
        <f t="shared" si="5"/>
        <v>#REF!</v>
      </c>
      <c r="X12" s="1" t="s">
        <v>2352</v>
      </c>
      <c r="AA12" s="1" t="s">
        <v>59</v>
      </c>
      <c r="AC12" s="6">
        <f>Table13[[#This Row],[US MSRP]]</f>
        <v>4290</v>
      </c>
      <c r="AH12" s="1" t="e">
        <f t="shared" si="6"/>
        <v>#REF!</v>
      </c>
      <c r="AI12" s="1" t="e">
        <f t="shared" si="7"/>
        <v>#REF!</v>
      </c>
      <c r="AJ12" s="1" t="e">
        <f t="shared" si="8"/>
        <v>#REF!</v>
      </c>
      <c r="AK12" s="1" t="e">
        <f t="shared" si="9"/>
        <v>#REF!</v>
      </c>
      <c r="AL12" s="1" t="s">
        <v>57</v>
      </c>
      <c r="AM12" s="1" t="s">
        <v>61</v>
      </c>
      <c r="AN12" s="11" t="e">
        <f t="shared" si="10"/>
        <v>#REF!</v>
      </c>
      <c r="AO12" s="1" t="str">
        <f>Table13[[#This Row],[Manufacturer''s Category]]</f>
        <v>Devio</v>
      </c>
      <c r="AQ12" s="1" t="e">
        <f t="shared" si="11"/>
        <v>#REF!</v>
      </c>
      <c r="AR12" s="28"/>
    </row>
    <row r="13" spans="1:44" ht="42" customHeight="1" x14ac:dyDescent="0.3">
      <c r="A13" s="1" t="e">
        <f t="shared" si="0"/>
        <v>#REF!</v>
      </c>
      <c r="B13" s="5" t="e">
        <f t="shared" si="1"/>
        <v>#REF!</v>
      </c>
      <c r="C13" s="41" t="s">
        <v>3682</v>
      </c>
      <c r="D13" s="7" t="s">
        <v>2375</v>
      </c>
      <c r="E13" s="1" t="s">
        <v>53</v>
      </c>
      <c r="F13" s="6">
        <v>4290</v>
      </c>
      <c r="G13" s="1" t="s">
        <v>2374</v>
      </c>
      <c r="M13" s="1" t="s">
        <v>54</v>
      </c>
      <c r="N13" s="1" t="e">
        <f t="shared" si="2"/>
        <v>#REF!</v>
      </c>
      <c r="O13" s="23" t="s">
        <v>154</v>
      </c>
      <c r="P13" s="1" t="e">
        <f t="shared" si="3"/>
        <v>#REF!</v>
      </c>
      <c r="R13" s="1" t="str">
        <f>Table13[[#This Row],[Short Description]]</f>
        <v>Devio SCR-20CX White</v>
      </c>
      <c r="S13" s="7" t="s">
        <v>2376</v>
      </c>
      <c r="T13" s="7" t="s">
        <v>2367</v>
      </c>
      <c r="U13" s="7" t="s">
        <v>57</v>
      </c>
      <c r="V13" s="1" t="e">
        <f t="shared" si="4"/>
        <v>#REF!</v>
      </c>
      <c r="W13" s="1" t="e">
        <f t="shared" si="5"/>
        <v>#REF!</v>
      </c>
      <c r="X13" s="7" t="s">
        <v>2352</v>
      </c>
      <c r="AA13" s="1" t="s">
        <v>59</v>
      </c>
      <c r="AC13" s="6">
        <f>Table13[[#This Row],[US MSRP]]</f>
        <v>4290</v>
      </c>
      <c r="AH13" s="1" t="e">
        <f t="shared" si="6"/>
        <v>#REF!</v>
      </c>
      <c r="AI13" s="1" t="e">
        <f t="shared" si="7"/>
        <v>#REF!</v>
      </c>
      <c r="AJ13" s="1" t="e">
        <f t="shared" si="8"/>
        <v>#REF!</v>
      </c>
      <c r="AK13" s="1" t="e">
        <f t="shared" si="9"/>
        <v>#REF!</v>
      </c>
      <c r="AL13" s="1" t="s">
        <v>57</v>
      </c>
      <c r="AM13" s="1" t="s">
        <v>61</v>
      </c>
      <c r="AN13" s="11" t="e">
        <f t="shared" si="10"/>
        <v>#REF!</v>
      </c>
      <c r="AO13" s="1" t="str">
        <f>Table13[[#This Row],[Manufacturer''s Category]]</f>
        <v>Devio</v>
      </c>
      <c r="AQ13" s="1" t="e">
        <f t="shared" si="11"/>
        <v>#REF!</v>
      </c>
      <c r="AR13" s="28"/>
    </row>
    <row r="14" spans="1:44" ht="42" customHeight="1" x14ac:dyDescent="0.3">
      <c r="A14" s="1" t="e">
        <f t="shared" si="0"/>
        <v>#REF!</v>
      </c>
      <c r="B14" s="5" t="e">
        <f t="shared" si="1"/>
        <v>#REF!</v>
      </c>
      <c r="C14" s="39" t="s">
        <v>3683</v>
      </c>
      <c r="D14" s="1" t="s">
        <v>2378</v>
      </c>
      <c r="E14" s="1" t="s">
        <v>53</v>
      </c>
      <c r="F14" s="6">
        <v>3742</v>
      </c>
      <c r="G14" s="1" t="s">
        <v>2377</v>
      </c>
      <c r="M14" s="1" t="s">
        <v>54</v>
      </c>
      <c r="N14" s="1" t="e">
        <f t="shared" si="2"/>
        <v>#REF!</v>
      </c>
      <c r="O14" s="3">
        <v>1.22</v>
      </c>
      <c r="P14" s="1" t="e">
        <f t="shared" si="3"/>
        <v>#REF!</v>
      </c>
      <c r="R14" s="1" t="str">
        <f>Table13[[#This Row],[Short Description]]</f>
        <v>Devio SCR-20T</v>
      </c>
      <c r="S14" s="1" t="s">
        <v>2379</v>
      </c>
      <c r="T14" s="1" t="s">
        <v>2380</v>
      </c>
      <c r="U14" s="1" t="s">
        <v>57</v>
      </c>
      <c r="V14" s="1" t="e">
        <f t="shared" si="4"/>
        <v>#REF!</v>
      </c>
      <c r="W14" s="1" t="e">
        <f t="shared" si="5"/>
        <v>#REF!</v>
      </c>
      <c r="X14" s="1" t="s">
        <v>2352</v>
      </c>
      <c r="AA14" s="1" t="s">
        <v>59</v>
      </c>
      <c r="AC14" s="6">
        <f>Table13[[#This Row],[US MSRP]]</f>
        <v>3742</v>
      </c>
      <c r="AH14" s="1" t="e">
        <f t="shared" si="6"/>
        <v>#REF!</v>
      </c>
      <c r="AI14" s="1" t="e">
        <f t="shared" si="7"/>
        <v>#REF!</v>
      </c>
      <c r="AJ14" s="1" t="e">
        <f t="shared" si="8"/>
        <v>#REF!</v>
      </c>
      <c r="AK14" s="1" t="e">
        <f t="shared" si="9"/>
        <v>#REF!</v>
      </c>
      <c r="AL14" s="1" t="s">
        <v>57</v>
      </c>
      <c r="AM14" s="1" t="s">
        <v>61</v>
      </c>
      <c r="AN14" s="11" t="e">
        <f t="shared" si="10"/>
        <v>#REF!</v>
      </c>
      <c r="AO14" s="1" t="str">
        <f>Table13[[#This Row],[Manufacturer''s Category]]</f>
        <v>Devio</v>
      </c>
      <c r="AQ14" s="1" t="e">
        <f t="shared" si="11"/>
        <v>#REF!</v>
      </c>
    </row>
    <row r="15" spans="1:44" ht="42" customHeight="1" x14ac:dyDescent="0.3">
      <c r="A15" s="1" t="e">
        <f t="shared" si="0"/>
        <v>#REF!</v>
      </c>
      <c r="B15" s="5" t="e">
        <f t="shared" si="1"/>
        <v>#REF!</v>
      </c>
      <c r="C15" s="39" t="s">
        <v>3684</v>
      </c>
      <c r="D15" s="1" t="s">
        <v>2382</v>
      </c>
      <c r="E15" s="1" t="s">
        <v>53</v>
      </c>
      <c r="F15" s="6">
        <v>3742</v>
      </c>
      <c r="G15" s="1" t="s">
        <v>2381</v>
      </c>
      <c r="M15" s="1" t="s">
        <v>54</v>
      </c>
      <c r="N15" s="1" t="e">
        <f t="shared" si="2"/>
        <v>#REF!</v>
      </c>
      <c r="O15" s="23" t="s">
        <v>154</v>
      </c>
      <c r="P15" s="1" t="e">
        <f t="shared" si="3"/>
        <v>#REF!</v>
      </c>
      <c r="R15" s="1" t="str">
        <f>Table13[[#This Row],[Short Description]]</f>
        <v>Devio SCR-20TX Black</v>
      </c>
      <c r="S15" s="1" t="s">
        <v>2383</v>
      </c>
      <c r="T15" s="1" t="s">
        <v>2380</v>
      </c>
      <c r="U15" s="1" t="s">
        <v>57</v>
      </c>
      <c r="V15" s="1" t="e">
        <f t="shared" si="4"/>
        <v>#REF!</v>
      </c>
      <c r="W15" s="1" t="e">
        <f t="shared" si="5"/>
        <v>#REF!</v>
      </c>
      <c r="X15" s="1" t="s">
        <v>2352</v>
      </c>
      <c r="AA15" s="1" t="s">
        <v>59</v>
      </c>
      <c r="AC15" s="6">
        <f>Table13[[#This Row],[US MSRP]]</f>
        <v>3742</v>
      </c>
      <c r="AH15" s="1" t="e">
        <f t="shared" si="6"/>
        <v>#REF!</v>
      </c>
      <c r="AI15" s="1" t="e">
        <f t="shared" si="7"/>
        <v>#REF!</v>
      </c>
      <c r="AJ15" s="1" t="e">
        <f t="shared" si="8"/>
        <v>#REF!</v>
      </c>
      <c r="AK15" s="1" t="e">
        <f t="shared" si="9"/>
        <v>#REF!</v>
      </c>
      <c r="AL15" s="1" t="s">
        <v>57</v>
      </c>
      <c r="AM15" s="1" t="s">
        <v>61</v>
      </c>
      <c r="AN15" s="11" t="e">
        <f t="shared" si="10"/>
        <v>#REF!</v>
      </c>
      <c r="AO15" s="1" t="str">
        <f>Table13[[#This Row],[Manufacturer''s Category]]</f>
        <v>Devio</v>
      </c>
      <c r="AQ15" s="1" t="e">
        <f t="shared" si="11"/>
        <v>#REF!</v>
      </c>
      <c r="AR15" s="28"/>
    </row>
    <row r="16" spans="1:44" ht="42" customHeight="1" x14ac:dyDescent="0.3">
      <c r="A16" s="1" t="e">
        <f t="shared" si="0"/>
        <v>#REF!</v>
      </c>
      <c r="B16" s="5" t="e">
        <f t="shared" si="1"/>
        <v>#REF!</v>
      </c>
      <c r="C16" s="39" t="s">
        <v>3685</v>
      </c>
      <c r="D16" s="1" t="s">
        <v>2385</v>
      </c>
      <c r="E16" s="1" t="s">
        <v>53</v>
      </c>
      <c r="F16" s="6">
        <v>3742</v>
      </c>
      <c r="G16" s="1" t="s">
        <v>2384</v>
      </c>
      <c r="M16" s="1" t="s">
        <v>54</v>
      </c>
      <c r="N16" s="1" t="e">
        <f t="shared" si="2"/>
        <v>#REF!</v>
      </c>
      <c r="O16" s="23" t="s">
        <v>154</v>
      </c>
      <c r="P16" s="1" t="e">
        <f t="shared" si="3"/>
        <v>#REF!</v>
      </c>
      <c r="R16" s="1" t="str">
        <f>Table13[[#This Row],[Short Description]]</f>
        <v>Devio SCR-20TX White</v>
      </c>
      <c r="S16" s="1" t="s">
        <v>2386</v>
      </c>
      <c r="T16" s="1" t="s">
        <v>2380</v>
      </c>
      <c r="U16" s="1" t="s">
        <v>57</v>
      </c>
      <c r="V16" s="1" t="e">
        <f t="shared" si="4"/>
        <v>#REF!</v>
      </c>
      <c r="W16" s="1" t="e">
        <f t="shared" si="5"/>
        <v>#REF!</v>
      </c>
      <c r="X16" s="1" t="s">
        <v>2352</v>
      </c>
      <c r="AA16" s="1" t="s">
        <v>59</v>
      </c>
      <c r="AC16" s="6">
        <f>Table13[[#This Row],[US MSRP]]</f>
        <v>3742</v>
      </c>
      <c r="AH16" s="1" t="e">
        <f t="shared" si="6"/>
        <v>#REF!</v>
      </c>
      <c r="AI16" s="1" t="e">
        <f t="shared" si="7"/>
        <v>#REF!</v>
      </c>
      <c r="AJ16" s="1" t="e">
        <f t="shared" si="8"/>
        <v>#REF!</v>
      </c>
      <c r="AK16" s="1" t="e">
        <f t="shared" si="9"/>
        <v>#REF!</v>
      </c>
      <c r="AL16" s="1" t="s">
        <v>57</v>
      </c>
      <c r="AM16" s="1" t="s">
        <v>61</v>
      </c>
      <c r="AN16" s="11" t="e">
        <f t="shared" si="10"/>
        <v>#REF!</v>
      </c>
      <c r="AO16" s="1" t="str">
        <f>Table13[[#This Row],[Manufacturer''s Category]]</f>
        <v>Devio</v>
      </c>
      <c r="AQ16" s="1" t="e">
        <f t="shared" si="11"/>
        <v>#REF!</v>
      </c>
      <c r="AR16" s="28"/>
    </row>
    <row r="17" spans="1:44" ht="42" customHeight="1" x14ac:dyDescent="0.3">
      <c r="A17" s="1" t="e">
        <f t="shared" si="0"/>
        <v>#REF!</v>
      </c>
      <c r="B17" s="5" t="e">
        <f t="shared" si="1"/>
        <v>#REF!</v>
      </c>
      <c r="C17" s="39" t="s">
        <v>3686</v>
      </c>
      <c r="D17" s="1" t="s">
        <v>2388</v>
      </c>
      <c r="E17" s="1" t="s">
        <v>53</v>
      </c>
      <c r="F17" s="6">
        <v>4072</v>
      </c>
      <c r="G17" s="1" t="s">
        <v>2387</v>
      </c>
      <c r="M17" s="1" t="s">
        <v>54</v>
      </c>
      <c r="N17" s="1" t="e">
        <f t="shared" si="2"/>
        <v>#REF!</v>
      </c>
      <c r="O17" s="3">
        <v>1.51</v>
      </c>
      <c r="P17" s="1" t="e">
        <f t="shared" si="3"/>
        <v>#REF!</v>
      </c>
      <c r="R17" s="1" t="str">
        <f>Table13[[#This Row],[Short Description]]</f>
        <v>Devio SCR-25C Black</v>
      </c>
      <c r="S17" s="1" t="s">
        <v>2389</v>
      </c>
      <c r="T17" s="1" t="s">
        <v>2367</v>
      </c>
      <c r="U17" s="1" t="s">
        <v>57</v>
      </c>
      <c r="V17" s="1" t="e">
        <f t="shared" si="4"/>
        <v>#REF!</v>
      </c>
      <c r="W17" s="1" t="e">
        <f t="shared" si="5"/>
        <v>#REF!</v>
      </c>
      <c r="X17" s="1" t="s">
        <v>2352</v>
      </c>
      <c r="AA17" s="1" t="s">
        <v>59</v>
      </c>
      <c r="AC17" s="6">
        <f>Table13[[#This Row],[US MSRP]]</f>
        <v>4072</v>
      </c>
      <c r="AH17" s="1" t="e">
        <f t="shared" si="6"/>
        <v>#REF!</v>
      </c>
      <c r="AI17" s="1" t="e">
        <f t="shared" si="7"/>
        <v>#REF!</v>
      </c>
      <c r="AJ17" s="1" t="e">
        <f t="shared" si="8"/>
        <v>#REF!</v>
      </c>
      <c r="AK17" s="1" t="e">
        <f t="shared" si="9"/>
        <v>#REF!</v>
      </c>
      <c r="AL17" s="1" t="s">
        <v>57</v>
      </c>
      <c r="AM17" s="1" t="s">
        <v>61</v>
      </c>
      <c r="AN17" s="11" t="e">
        <f t="shared" si="10"/>
        <v>#REF!</v>
      </c>
      <c r="AO17" s="1" t="str">
        <f>Table13[[#This Row],[Manufacturer''s Category]]</f>
        <v>Devio</v>
      </c>
      <c r="AQ17" s="1" t="e">
        <f t="shared" si="11"/>
        <v>#REF!</v>
      </c>
    </row>
    <row r="18" spans="1:44" ht="42" customHeight="1" x14ac:dyDescent="0.3">
      <c r="A18" s="1" t="e">
        <f t="shared" si="0"/>
        <v>#REF!</v>
      </c>
      <c r="B18" s="5" t="e">
        <f t="shared" si="1"/>
        <v>#REF!</v>
      </c>
      <c r="C18" s="39" t="s">
        <v>3687</v>
      </c>
      <c r="D18" s="1" t="s">
        <v>2391</v>
      </c>
      <c r="E18" s="1" t="s">
        <v>53</v>
      </c>
      <c r="F18" s="6">
        <v>4072</v>
      </c>
      <c r="G18" s="1" t="s">
        <v>2390</v>
      </c>
      <c r="M18" s="1" t="s">
        <v>54</v>
      </c>
      <c r="N18" s="1" t="e">
        <f t="shared" si="2"/>
        <v>#REF!</v>
      </c>
      <c r="O18" s="3">
        <v>1.51</v>
      </c>
      <c r="P18" s="1" t="e">
        <f t="shared" si="3"/>
        <v>#REF!</v>
      </c>
      <c r="R18" s="1" t="str">
        <f>Table13[[#This Row],[Short Description]]</f>
        <v>Devio SCR-25C White</v>
      </c>
      <c r="S18" s="7" t="s">
        <v>2392</v>
      </c>
      <c r="T18" s="1" t="s">
        <v>2367</v>
      </c>
      <c r="U18" s="1" t="s">
        <v>57</v>
      </c>
      <c r="V18" s="1" t="e">
        <f t="shared" si="4"/>
        <v>#REF!</v>
      </c>
      <c r="W18" s="1" t="e">
        <f t="shared" si="5"/>
        <v>#REF!</v>
      </c>
      <c r="X18" s="1" t="s">
        <v>2352</v>
      </c>
      <c r="AA18" s="1" t="s">
        <v>59</v>
      </c>
      <c r="AC18" s="6">
        <f>Table13[[#This Row],[US MSRP]]</f>
        <v>4072</v>
      </c>
      <c r="AH18" s="1" t="e">
        <f t="shared" si="6"/>
        <v>#REF!</v>
      </c>
      <c r="AI18" s="1" t="e">
        <f t="shared" si="7"/>
        <v>#REF!</v>
      </c>
      <c r="AJ18" s="1" t="e">
        <f t="shared" si="8"/>
        <v>#REF!</v>
      </c>
      <c r="AK18" s="1" t="e">
        <f t="shared" si="9"/>
        <v>#REF!</v>
      </c>
      <c r="AL18" s="1" t="s">
        <v>57</v>
      </c>
      <c r="AM18" s="1" t="s">
        <v>61</v>
      </c>
      <c r="AN18" s="11" t="e">
        <f t="shared" si="10"/>
        <v>#REF!</v>
      </c>
      <c r="AO18" s="1" t="str">
        <f>Table13[[#This Row],[Manufacturer''s Category]]</f>
        <v>Devio</v>
      </c>
      <c r="AQ18" s="1" t="e">
        <f t="shared" si="11"/>
        <v>#REF!</v>
      </c>
    </row>
    <row r="19" spans="1:44" ht="42" customHeight="1" x14ac:dyDescent="0.3">
      <c r="A19" s="1" t="e">
        <f t="shared" si="0"/>
        <v>#REF!</v>
      </c>
      <c r="B19" s="5" t="e">
        <f t="shared" si="1"/>
        <v>#REF!</v>
      </c>
      <c r="C19" s="39" t="s">
        <v>3688</v>
      </c>
      <c r="D19" s="1" t="s">
        <v>2394</v>
      </c>
      <c r="E19" s="1" t="s">
        <v>53</v>
      </c>
      <c r="F19" s="6">
        <v>4510</v>
      </c>
      <c r="G19" s="1" t="s">
        <v>2393</v>
      </c>
      <c r="M19" s="1" t="s">
        <v>54</v>
      </c>
      <c r="N19" s="1" t="e">
        <f t="shared" si="2"/>
        <v>#REF!</v>
      </c>
      <c r="O19" s="23" t="s">
        <v>154</v>
      </c>
      <c r="P19" s="1" t="e">
        <f t="shared" si="3"/>
        <v>#REF!</v>
      </c>
      <c r="R19" s="1" t="str">
        <f>Table13[[#This Row],[Short Description]]</f>
        <v>Devio SCR-25CX Black</v>
      </c>
      <c r="S19" s="1" t="s">
        <v>2395</v>
      </c>
      <c r="T19" s="1" t="s">
        <v>2367</v>
      </c>
      <c r="U19" s="1" t="s">
        <v>57</v>
      </c>
      <c r="V19" s="1" t="e">
        <f t="shared" si="4"/>
        <v>#REF!</v>
      </c>
      <c r="W19" s="1" t="e">
        <f t="shared" si="5"/>
        <v>#REF!</v>
      </c>
      <c r="X19" s="1" t="s">
        <v>2352</v>
      </c>
      <c r="AA19" s="1" t="s">
        <v>59</v>
      </c>
      <c r="AC19" s="6">
        <f>Table13[[#This Row],[US MSRP]]</f>
        <v>4510</v>
      </c>
      <c r="AH19" s="1" t="e">
        <f t="shared" si="6"/>
        <v>#REF!</v>
      </c>
      <c r="AI19" s="1" t="e">
        <f t="shared" si="7"/>
        <v>#REF!</v>
      </c>
      <c r="AJ19" s="1" t="e">
        <f t="shared" si="8"/>
        <v>#REF!</v>
      </c>
      <c r="AK19" s="1" t="e">
        <f t="shared" si="9"/>
        <v>#REF!</v>
      </c>
      <c r="AL19" s="1" t="s">
        <v>57</v>
      </c>
      <c r="AM19" s="1" t="s">
        <v>61</v>
      </c>
      <c r="AN19" s="11" t="e">
        <f t="shared" si="10"/>
        <v>#REF!</v>
      </c>
      <c r="AO19" s="1" t="str">
        <f>Table13[[#This Row],[Manufacturer''s Category]]</f>
        <v>Devio</v>
      </c>
      <c r="AQ19" s="1" t="e">
        <f t="shared" si="11"/>
        <v>#REF!</v>
      </c>
      <c r="AR19" s="28"/>
    </row>
    <row r="20" spans="1:44" ht="41.1" customHeight="1" x14ac:dyDescent="0.3">
      <c r="A20" s="1" t="e">
        <f t="shared" si="0"/>
        <v>#REF!</v>
      </c>
      <c r="B20" s="5" t="e">
        <f t="shared" si="1"/>
        <v>#REF!</v>
      </c>
      <c r="C20" s="39" t="s">
        <v>3689</v>
      </c>
      <c r="D20" s="1" t="s">
        <v>2397</v>
      </c>
      <c r="E20" s="1" t="s">
        <v>53</v>
      </c>
      <c r="F20" s="6">
        <v>4510</v>
      </c>
      <c r="G20" s="1" t="s">
        <v>2396</v>
      </c>
      <c r="M20" s="1" t="s">
        <v>54</v>
      </c>
      <c r="N20" s="1" t="e">
        <f t="shared" si="2"/>
        <v>#REF!</v>
      </c>
      <c r="O20" s="23" t="s">
        <v>154</v>
      </c>
      <c r="P20" s="1" t="e">
        <f t="shared" si="3"/>
        <v>#REF!</v>
      </c>
      <c r="R20" s="1" t="str">
        <f>Table13[[#This Row],[Short Description]]</f>
        <v>Devio SCR-25CX White</v>
      </c>
      <c r="S20" s="1" t="s">
        <v>2398</v>
      </c>
      <c r="T20" s="1" t="s">
        <v>2367</v>
      </c>
      <c r="U20" s="1" t="s">
        <v>57</v>
      </c>
      <c r="V20" s="1" t="e">
        <f t="shared" si="4"/>
        <v>#REF!</v>
      </c>
      <c r="W20" s="1" t="e">
        <f t="shared" si="5"/>
        <v>#REF!</v>
      </c>
      <c r="X20" s="1" t="s">
        <v>2352</v>
      </c>
      <c r="AA20" s="1" t="s">
        <v>59</v>
      </c>
      <c r="AC20" s="6">
        <f>Table13[[#This Row],[US MSRP]]</f>
        <v>4510</v>
      </c>
      <c r="AH20" s="1" t="e">
        <f t="shared" si="6"/>
        <v>#REF!</v>
      </c>
      <c r="AI20" s="1" t="e">
        <f t="shared" si="7"/>
        <v>#REF!</v>
      </c>
      <c r="AJ20" s="1" t="e">
        <f t="shared" si="8"/>
        <v>#REF!</v>
      </c>
      <c r="AK20" s="1" t="e">
        <f t="shared" si="9"/>
        <v>#REF!</v>
      </c>
      <c r="AL20" s="1" t="s">
        <v>57</v>
      </c>
      <c r="AM20" s="1" t="s">
        <v>61</v>
      </c>
      <c r="AN20" s="11" t="e">
        <f t="shared" si="10"/>
        <v>#REF!</v>
      </c>
      <c r="AO20" s="1" t="str">
        <f>Table13[[#This Row],[Manufacturer''s Category]]</f>
        <v>Devio</v>
      </c>
      <c r="AQ20" s="1" t="e">
        <f t="shared" si="11"/>
        <v>#REF!</v>
      </c>
      <c r="AR20" s="28"/>
    </row>
    <row r="21" spans="1:44" ht="42" customHeight="1" x14ac:dyDescent="0.3">
      <c r="A21" s="1" t="e">
        <f t="shared" si="0"/>
        <v>#REF!</v>
      </c>
      <c r="B21" s="5" t="e">
        <f t="shared" si="1"/>
        <v>#REF!</v>
      </c>
      <c r="C21" s="39" t="s">
        <v>3690</v>
      </c>
      <c r="D21" s="1" t="s">
        <v>2400</v>
      </c>
      <c r="E21" s="1" t="s">
        <v>53</v>
      </c>
      <c r="F21" s="6">
        <v>4072</v>
      </c>
      <c r="G21" s="1" t="s">
        <v>2399</v>
      </c>
      <c r="M21" s="1" t="s">
        <v>54</v>
      </c>
      <c r="N21" s="1" t="e">
        <f t="shared" si="2"/>
        <v>#REF!</v>
      </c>
      <c r="O21" s="3">
        <v>1.22</v>
      </c>
      <c r="P21" s="1" t="e">
        <f t="shared" si="3"/>
        <v>#REF!</v>
      </c>
      <c r="R21" s="1" t="str">
        <f>Table13[[#This Row],[Short Description]]</f>
        <v>Devio SCR-25T</v>
      </c>
      <c r="S21" s="1" t="s">
        <v>2401</v>
      </c>
      <c r="T21" s="1" t="s">
        <v>2380</v>
      </c>
      <c r="U21" s="1" t="s">
        <v>57</v>
      </c>
      <c r="V21" s="1" t="e">
        <f t="shared" si="4"/>
        <v>#REF!</v>
      </c>
      <c r="W21" s="1" t="e">
        <f t="shared" si="5"/>
        <v>#REF!</v>
      </c>
      <c r="X21" s="1" t="s">
        <v>2352</v>
      </c>
      <c r="AA21" s="1" t="s">
        <v>59</v>
      </c>
      <c r="AC21" s="6">
        <f>Table13[[#This Row],[US MSRP]]</f>
        <v>4072</v>
      </c>
      <c r="AH21" s="1" t="e">
        <f t="shared" si="6"/>
        <v>#REF!</v>
      </c>
      <c r="AI21" s="1" t="e">
        <f t="shared" si="7"/>
        <v>#REF!</v>
      </c>
      <c r="AJ21" s="1" t="e">
        <f t="shared" si="8"/>
        <v>#REF!</v>
      </c>
      <c r="AK21" s="1" t="e">
        <f t="shared" si="9"/>
        <v>#REF!</v>
      </c>
      <c r="AL21" s="1" t="s">
        <v>57</v>
      </c>
      <c r="AM21" s="1" t="s">
        <v>61</v>
      </c>
      <c r="AN21" s="11" t="e">
        <f t="shared" si="10"/>
        <v>#REF!</v>
      </c>
      <c r="AO21" s="1" t="str">
        <f>Table13[[#This Row],[Manufacturer''s Category]]</f>
        <v>Devio</v>
      </c>
      <c r="AQ21" s="1" t="e">
        <f t="shared" si="11"/>
        <v>#REF!</v>
      </c>
    </row>
    <row r="22" spans="1:44" ht="42" customHeight="1" x14ac:dyDescent="0.3">
      <c r="A22" s="1" t="e">
        <f t="shared" si="0"/>
        <v>#REF!</v>
      </c>
      <c r="B22" s="5" t="e">
        <f t="shared" si="1"/>
        <v>#REF!</v>
      </c>
      <c r="C22" s="39" t="s">
        <v>3691</v>
      </c>
      <c r="D22" s="1" t="s">
        <v>2403</v>
      </c>
      <c r="E22" s="1" t="s">
        <v>53</v>
      </c>
      <c r="F22" s="6">
        <v>4072</v>
      </c>
      <c r="G22" s="1" t="s">
        <v>2402</v>
      </c>
      <c r="M22" s="1" t="s">
        <v>54</v>
      </c>
      <c r="N22" s="1" t="e">
        <f t="shared" si="2"/>
        <v>#REF!</v>
      </c>
      <c r="O22" s="23" t="s">
        <v>154</v>
      </c>
      <c r="P22" s="1" t="e">
        <f t="shared" si="3"/>
        <v>#REF!</v>
      </c>
      <c r="R22" s="1" t="str">
        <f>Table13[[#This Row],[Short Description]]</f>
        <v>Devio SCR-25TX Black</v>
      </c>
      <c r="S22" s="1" t="s">
        <v>2404</v>
      </c>
      <c r="T22" s="1" t="s">
        <v>2380</v>
      </c>
      <c r="U22" s="1" t="s">
        <v>57</v>
      </c>
      <c r="V22" s="1" t="e">
        <f t="shared" si="4"/>
        <v>#REF!</v>
      </c>
      <c r="W22" s="1" t="e">
        <f t="shared" si="5"/>
        <v>#REF!</v>
      </c>
      <c r="X22" s="1" t="s">
        <v>2352</v>
      </c>
      <c r="AA22" s="1" t="s">
        <v>59</v>
      </c>
      <c r="AC22" s="6">
        <f>Table13[[#This Row],[US MSRP]]</f>
        <v>4072</v>
      </c>
      <c r="AH22" s="1" t="e">
        <f t="shared" si="6"/>
        <v>#REF!</v>
      </c>
      <c r="AI22" s="1" t="e">
        <f t="shared" si="7"/>
        <v>#REF!</v>
      </c>
      <c r="AJ22" s="1" t="e">
        <f t="shared" si="8"/>
        <v>#REF!</v>
      </c>
      <c r="AK22" s="1" t="e">
        <f t="shared" si="9"/>
        <v>#REF!</v>
      </c>
      <c r="AL22" s="1" t="s">
        <v>57</v>
      </c>
      <c r="AM22" s="1" t="s">
        <v>61</v>
      </c>
      <c r="AN22" s="11" t="e">
        <f t="shared" si="10"/>
        <v>#REF!</v>
      </c>
      <c r="AO22" s="1" t="str">
        <f>Table13[[#This Row],[Manufacturer''s Category]]</f>
        <v>Devio</v>
      </c>
      <c r="AQ22" s="1" t="e">
        <f t="shared" si="11"/>
        <v>#REF!</v>
      </c>
      <c r="AR22" s="28"/>
    </row>
    <row r="23" spans="1:44" ht="42" customHeight="1" x14ac:dyDescent="0.3">
      <c r="A23" s="1" t="e">
        <f t="shared" si="0"/>
        <v>#REF!</v>
      </c>
      <c r="B23" s="5" t="e">
        <f t="shared" si="1"/>
        <v>#REF!</v>
      </c>
      <c r="C23" s="39" t="s">
        <v>3692</v>
      </c>
      <c r="D23" s="1" t="s">
        <v>2406</v>
      </c>
      <c r="E23" s="1" t="s">
        <v>53</v>
      </c>
      <c r="F23" s="6">
        <v>4072</v>
      </c>
      <c r="G23" s="1" t="s">
        <v>2405</v>
      </c>
      <c r="M23" s="1" t="s">
        <v>54</v>
      </c>
      <c r="N23" s="1" t="e">
        <f t="shared" si="2"/>
        <v>#REF!</v>
      </c>
      <c r="O23" s="23" t="s">
        <v>154</v>
      </c>
      <c r="P23" s="1" t="e">
        <f t="shared" si="3"/>
        <v>#REF!</v>
      </c>
      <c r="R23" s="1" t="str">
        <f>Table13[[#This Row],[Short Description]]</f>
        <v>Devio SCR-25TX White</v>
      </c>
      <c r="S23" s="1" t="s">
        <v>2407</v>
      </c>
      <c r="T23" s="1" t="s">
        <v>2380</v>
      </c>
      <c r="U23" s="1" t="s">
        <v>57</v>
      </c>
      <c r="V23" s="1" t="e">
        <f t="shared" si="4"/>
        <v>#REF!</v>
      </c>
      <c r="W23" s="1" t="e">
        <f t="shared" si="5"/>
        <v>#REF!</v>
      </c>
      <c r="X23" s="1" t="s">
        <v>2352</v>
      </c>
      <c r="AA23" s="1" t="s">
        <v>59</v>
      </c>
      <c r="AC23" s="6">
        <f>Table13[[#This Row],[US MSRP]]</f>
        <v>4072</v>
      </c>
      <c r="AH23" s="1" t="e">
        <f t="shared" si="6"/>
        <v>#REF!</v>
      </c>
      <c r="AI23" s="1" t="e">
        <f t="shared" si="7"/>
        <v>#REF!</v>
      </c>
      <c r="AJ23" s="1" t="e">
        <f t="shared" si="8"/>
        <v>#REF!</v>
      </c>
      <c r="AK23" s="1" t="e">
        <f t="shared" si="9"/>
        <v>#REF!</v>
      </c>
      <c r="AL23" s="1" t="s">
        <v>57</v>
      </c>
      <c r="AM23" s="1" t="s">
        <v>61</v>
      </c>
      <c r="AN23" s="11" t="e">
        <f t="shared" si="10"/>
        <v>#REF!</v>
      </c>
      <c r="AO23" s="1" t="str">
        <f>Table13[[#This Row],[Manufacturer''s Category]]</f>
        <v>Devio</v>
      </c>
      <c r="AQ23" s="1" t="e">
        <f t="shared" si="11"/>
        <v>#REF!</v>
      </c>
      <c r="AR23" s="28"/>
    </row>
    <row r="24" spans="1:44" ht="42" customHeight="1" x14ac:dyDescent="0.3">
      <c r="A24" s="1" t="e">
        <f t="shared" si="0"/>
        <v>#REF!</v>
      </c>
      <c r="B24" s="5" t="e">
        <f t="shared" si="1"/>
        <v>#REF!</v>
      </c>
      <c r="C24" s="39" t="s">
        <v>3693</v>
      </c>
      <c r="D24" s="1" t="s">
        <v>2409</v>
      </c>
      <c r="E24" s="1" t="s">
        <v>53</v>
      </c>
      <c r="F24" s="6">
        <v>4510</v>
      </c>
      <c r="G24" s="1" t="s">
        <v>2408</v>
      </c>
      <c r="M24" s="1" t="s">
        <v>54</v>
      </c>
      <c r="N24" s="1" t="s">
        <v>1</v>
      </c>
      <c r="P24" s="1" t="e">
        <f t="shared" si="3"/>
        <v>#REF!</v>
      </c>
      <c r="R24" s="1" t="str">
        <f>Table13[[#This Row],[Short Description]]</f>
        <v>Devio SCX 400​</v>
      </c>
      <c r="S24" s="1" t="s">
        <v>2361</v>
      </c>
      <c r="T24" s="1" t="s">
        <v>2362</v>
      </c>
      <c r="U24" s="1" t="s">
        <v>57</v>
      </c>
      <c r="V24" s="1" t="e">
        <f t="shared" si="4"/>
        <v>#REF!</v>
      </c>
      <c r="W24" s="1" t="e">
        <f t="shared" si="5"/>
        <v>#REF!</v>
      </c>
      <c r="X24" s="1" t="s">
        <v>2352</v>
      </c>
      <c r="AC24" s="6">
        <f>Table13[[#This Row],[US MSRP]]</f>
        <v>4510</v>
      </c>
      <c r="AH24" s="1" t="e">
        <f t="shared" si="6"/>
        <v>#REF!</v>
      </c>
      <c r="AI24" s="1" t="e">
        <f t="shared" si="7"/>
        <v>#REF!</v>
      </c>
      <c r="AJ24" s="1" t="e">
        <f t="shared" si="8"/>
        <v>#REF!</v>
      </c>
      <c r="AK24" s="1" t="e">
        <f t="shared" si="9"/>
        <v>#REF!</v>
      </c>
      <c r="AL24" s="1" t="s">
        <v>57</v>
      </c>
      <c r="AM24" s="1" t="s">
        <v>61</v>
      </c>
      <c r="AN24" s="11" t="e">
        <f t="shared" si="10"/>
        <v>#REF!</v>
      </c>
      <c r="AO24" s="1" t="str">
        <f>Table13[[#This Row],[Manufacturer''s Category]]</f>
        <v>Devio</v>
      </c>
      <c r="AQ24" s="1" t="e">
        <f t="shared" si="11"/>
        <v>#REF!</v>
      </c>
    </row>
    <row r="25" spans="1:44" ht="42" customHeight="1" x14ac:dyDescent="0.3">
      <c r="A25" s="1" t="e">
        <f t="shared" si="0"/>
        <v>#REF!</v>
      </c>
      <c r="B25" s="5" t="e">
        <f t="shared" si="1"/>
        <v>#REF!</v>
      </c>
      <c r="C25" s="39" t="s">
        <v>3694</v>
      </c>
      <c r="D25" s="1" t="s">
        <v>2411</v>
      </c>
      <c r="E25" s="1" t="s">
        <v>53</v>
      </c>
      <c r="F25" s="6">
        <v>5280</v>
      </c>
      <c r="G25" s="1" t="s">
        <v>2410</v>
      </c>
      <c r="M25" s="1" t="s">
        <v>54</v>
      </c>
      <c r="N25" s="1" t="s">
        <v>1</v>
      </c>
      <c r="P25" s="1" t="e">
        <f t="shared" si="3"/>
        <v>#REF!</v>
      </c>
      <c r="R25" s="1" t="str">
        <f>Table13[[#This Row],[Short Description]]</f>
        <v>Devio SCX 800​</v>
      </c>
      <c r="S25" s="1" t="s">
        <v>2361</v>
      </c>
      <c r="T25" s="1" t="s">
        <v>2362</v>
      </c>
      <c r="U25" s="1" t="s">
        <v>57</v>
      </c>
      <c r="V25" s="1" t="e">
        <f t="shared" si="4"/>
        <v>#REF!</v>
      </c>
      <c r="W25" s="1" t="e">
        <f t="shared" si="5"/>
        <v>#REF!</v>
      </c>
      <c r="X25" s="1" t="s">
        <v>2352</v>
      </c>
      <c r="AC25" s="6">
        <f>Table13[[#This Row],[US MSRP]]</f>
        <v>5280</v>
      </c>
      <c r="AH25" s="1" t="e">
        <f t="shared" si="6"/>
        <v>#REF!</v>
      </c>
      <c r="AI25" s="1" t="e">
        <f t="shared" si="7"/>
        <v>#REF!</v>
      </c>
      <c r="AJ25" s="1" t="e">
        <f t="shared" si="8"/>
        <v>#REF!</v>
      </c>
      <c r="AK25" s="1" t="e">
        <f t="shared" si="9"/>
        <v>#REF!</v>
      </c>
      <c r="AL25" s="1" t="s">
        <v>57</v>
      </c>
      <c r="AM25" s="1" t="s">
        <v>61</v>
      </c>
      <c r="AN25" s="11" t="e">
        <f t="shared" si="10"/>
        <v>#REF!</v>
      </c>
      <c r="AO25" s="1" t="str">
        <f>Table13[[#This Row],[Manufacturer''s Category]]</f>
        <v>Devio</v>
      </c>
      <c r="AQ25" s="1" t="e">
        <f t="shared" si="11"/>
        <v>#REF!</v>
      </c>
    </row>
    <row r="26" spans="1:44" ht="42" customHeight="1" x14ac:dyDescent="0.3">
      <c r="A26" s="1" t="e">
        <f t="shared" si="0"/>
        <v>#REF!</v>
      </c>
      <c r="B26" s="5" t="e">
        <f t="shared" si="1"/>
        <v>#REF!</v>
      </c>
      <c r="C26" s="39" t="s">
        <v>4283</v>
      </c>
      <c r="D26" s="1" t="s">
        <v>2417</v>
      </c>
      <c r="E26" s="1" t="s">
        <v>53</v>
      </c>
      <c r="F26" s="6">
        <v>222</v>
      </c>
      <c r="G26" s="48" t="s">
        <v>2416</v>
      </c>
      <c r="N26" s="1" t="s">
        <v>1</v>
      </c>
      <c r="P26" s="1" t="e">
        <f t="shared" si="3"/>
        <v>#REF!</v>
      </c>
      <c r="R26" s="1" t="str">
        <f>Table13[[#This Row],[Short Description]]</f>
        <v>Plenum box 12 x 12</v>
      </c>
      <c r="S26" s="36" t="s">
        <v>2418</v>
      </c>
      <c r="T26" s="1" t="s">
        <v>412</v>
      </c>
      <c r="U26" s="1" t="s">
        <v>3</v>
      </c>
      <c r="V26" s="1" t="e">
        <f t="shared" si="4"/>
        <v>#REF!</v>
      </c>
      <c r="W26" s="1" t="e">
        <f t="shared" si="5"/>
        <v>#REF!</v>
      </c>
      <c r="X26" s="1" t="s">
        <v>306</v>
      </c>
      <c r="AC26" s="6">
        <f>Table13[[#This Row],[US MSRP]]</f>
        <v>222</v>
      </c>
      <c r="AH26" s="1" t="e">
        <f t="shared" si="6"/>
        <v>#REF!</v>
      </c>
      <c r="AI26" s="1" t="e">
        <f t="shared" si="7"/>
        <v>#REF!</v>
      </c>
      <c r="AJ26" s="1" t="e">
        <f t="shared" si="8"/>
        <v>#REF!</v>
      </c>
      <c r="AK26" s="1" t="e">
        <f t="shared" si="9"/>
        <v>#REF!</v>
      </c>
      <c r="AL26" s="1" t="s">
        <v>3</v>
      </c>
      <c r="AM26" s="1" t="s">
        <v>76</v>
      </c>
      <c r="AN26" s="11" t="e">
        <f t="shared" si="10"/>
        <v>#REF!</v>
      </c>
      <c r="AO26" s="1" t="str">
        <f>Table13[[#This Row],[Manufacturer''s Category]]</f>
        <v>Biamp</v>
      </c>
      <c r="AQ26" s="1" t="e">
        <f t="shared" si="11"/>
        <v>#REF!</v>
      </c>
    </row>
    <row r="27" spans="1:44" ht="42" customHeight="1" x14ac:dyDescent="0.3">
      <c r="A27" s="1" t="e">
        <f t="shared" si="0"/>
        <v>#REF!</v>
      </c>
      <c r="B27" s="5" t="e">
        <f t="shared" si="1"/>
        <v>#REF!</v>
      </c>
      <c r="C27" s="39" t="s">
        <v>4374</v>
      </c>
      <c r="D27" s="1" t="s">
        <v>2420</v>
      </c>
      <c r="E27" s="1" t="s">
        <v>53</v>
      </c>
      <c r="F27" s="6">
        <v>176</v>
      </c>
      <c r="G27" s="1" t="s">
        <v>2419</v>
      </c>
      <c r="M27" s="1" t="s">
        <v>73</v>
      </c>
      <c r="N27" s="1" t="s">
        <v>1</v>
      </c>
      <c r="P27" s="1" t="e">
        <f t="shared" si="3"/>
        <v>#REF!</v>
      </c>
      <c r="R27" s="1" t="str">
        <f>Table13[[#This Row],[Short Description]]</f>
        <v>RMX 100</v>
      </c>
      <c r="S27" s="1" t="s">
        <v>2421</v>
      </c>
      <c r="T27" s="1" t="s">
        <v>412</v>
      </c>
      <c r="U27" s="1" t="s">
        <v>3</v>
      </c>
      <c r="V27" s="1" t="e">
        <f t="shared" si="4"/>
        <v>#REF!</v>
      </c>
      <c r="W27" s="1" t="e">
        <f t="shared" si="5"/>
        <v>#REF!</v>
      </c>
      <c r="X27" s="1" t="s">
        <v>306</v>
      </c>
      <c r="AC27" s="6">
        <f>Table13[[#This Row],[US MSRP]]</f>
        <v>176</v>
      </c>
      <c r="AH27" s="1" t="e">
        <f t="shared" si="6"/>
        <v>#REF!</v>
      </c>
      <c r="AI27" s="1" t="e">
        <f t="shared" si="7"/>
        <v>#REF!</v>
      </c>
      <c r="AJ27" s="1" t="e">
        <f t="shared" si="8"/>
        <v>#REF!</v>
      </c>
      <c r="AK27" s="1" t="e">
        <f t="shared" si="9"/>
        <v>#REF!</v>
      </c>
      <c r="AL27" s="1" t="s">
        <v>3</v>
      </c>
      <c r="AM27" s="1" t="s">
        <v>76</v>
      </c>
      <c r="AN27" s="11" t="e">
        <f t="shared" si="10"/>
        <v>#REF!</v>
      </c>
      <c r="AO27" s="1" t="str">
        <f>Table13[[#This Row],[Manufacturer''s Category]]</f>
        <v>Biamp</v>
      </c>
      <c r="AQ27" s="1" t="e">
        <f t="shared" si="11"/>
        <v>#REF!</v>
      </c>
    </row>
    <row r="28" spans="1:44" ht="42" customHeight="1" x14ac:dyDescent="0.3">
      <c r="A28" s="1" t="s">
        <v>0</v>
      </c>
      <c r="B28" s="5" t="e">
        <f t="shared" si="1"/>
        <v>#REF!</v>
      </c>
      <c r="C28" s="39" t="s">
        <v>4479</v>
      </c>
      <c r="D28" s="1" t="s">
        <v>3416</v>
      </c>
      <c r="E28" s="1" t="s">
        <v>53</v>
      </c>
      <c r="F28" s="6">
        <v>7000</v>
      </c>
      <c r="G28" s="1" t="s">
        <v>3415</v>
      </c>
      <c r="I28" s="1" t="s">
        <v>3110</v>
      </c>
      <c r="J28" s="1" t="s">
        <v>3110</v>
      </c>
      <c r="K28" s="1" t="s">
        <v>3110</v>
      </c>
      <c r="L28" s="1" t="s">
        <v>3110</v>
      </c>
      <c r="M28" s="1" t="s">
        <v>3110</v>
      </c>
      <c r="N28" s="1" t="s">
        <v>1</v>
      </c>
      <c r="O28" s="3" t="s">
        <v>3110</v>
      </c>
      <c r="P28" s="1" t="s">
        <v>2</v>
      </c>
      <c r="Q28" s="1" t="s">
        <v>3110</v>
      </c>
      <c r="R28" s="1" t="s">
        <v>3416</v>
      </c>
      <c r="S28" s="1" t="s">
        <v>3417</v>
      </c>
      <c r="T28" s="1" t="s">
        <v>2990</v>
      </c>
      <c r="U28" s="1" t="s">
        <v>54</v>
      </c>
      <c r="V28" s="1" t="s">
        <v>73</v>
      </c>
      <c r="W28" s="1" t="s">
        <v>4</v>
      </c>
      <c r="X28" s="1" t="s">
        <v>306</v>
      </c>
      <c r="Y28" s="1" t="s">
        <v>3110</v>
      </c>
      <c r="Z28" s="1" t="s">
        <v>3110</v>
      </c>
      <c r="AA28" s="1" t="s">
        <v>3110</v>
      </c>
      <c r="AB28" s="1" t="s">
        <v>3110</v>
      </c>
      <c r="AC28" s="6">
        <f>Table13[[#This Row],[US MSRP]]</f>
        <v>7000</v>
      </c>
      <c r="AD28" s="1" t="s">
        <v>3110</v>
      </c>
      <c r="AE28" s="1" t="s">
        <v>3110</v>
      </c>
      <c r="AF28" s="1" t="s">
        <v>3110</v>
      </c>
      <c r="AG28" s="1" t="s">
        <v>3110</v>
      </c>
      <c r="AH28" s="1" t="s">
        <v>5</v>
      </c>
      <c r="AI28" s="1" t="s">
        <v>6</v>
      </c>
      <c r="AJ28" s="1" t="s">
        <v>73</v>
      </c>
      <c r="AK28" s="1" t="s">
        <v>73</v>
      </c>
      <c r="AL28" s="1" t="s">
        <v>73</v>
      </c>
      <c r="AM28" s="1" t="s">
        <v>3110</v>
      </c>
      <c r="AN28" s="11" t="e">
        <f t="shared" si="10"/>
        <v>#REF!</v>
      </c>
      <c r="AO28" s="1" t="s">
        <v>306</v>
      </c>
      <c r="AP28" s="1" t="s">
        <v>3110</v>
      </c>
      <c r="AQ28" s="1">
        <v>4911</v>
      </c>
      <c r="AR28" s="70"/>
    </row>
    <row r="29" spans="1:44" ht="42" customHeight="1" x14ac:dyDescent="0.3">
      <c r="A29" s="1" t="s">
        <v>0</v>
      </c>
      <c r="B29" s="5" t="e">
        <f t="shared" si="1"/>
        <v>#REF!</v>
      </c>
      <c r="C29" s="39" t="s">
        <v>4480</v>
      </c>
      <c r="D29" s="1" t="s">
        <v>3419</v>
      </c>
      <c r="E29" s="1" t="s">
        <v>53</v>
      </c>
      <c r="F29" s="6">
        <v>7400</v>
      </c>
      <c r="G29" s="1" t="s">
        <v>3418</v>
      </c>
      <c r="I29" s="1" t="s">
        <v>3110</v>
      </c>
      <c r="J29" s="1" t="s">
        <v>3110</v>
      </c>
      <c r="K29" s="1" t="s">
        <v>3110</v>
      </c>
      <c r="L29" s="1" t="s">
        <v>3110</v>
      </c>
      <c r="M29" s="1" t="s">
        <v>3110</v>
      </c>
      <c r="N29" s="1" t="s">
        <v>1</v>
      </c>
      <c r="O29" s="3" t="s">
        <v>3110</v>
      </c>
      <c r="P29" s="1" t="s">
        <v>2</v>
      </c>
      <c r="Q29" s="1" t="s">
        <v>3110</v>
      </c>
      <c r="R29" s="1" t="s">
        <v>3419</v>
      </c>
      <c r="S29" s="1" t="s">
        <v>3420</v>
      </c>
      <c r="T29" s="1" t="s">
        <v>2990</v>
      </c>
      <c r="U29" s="1" t="s">
        <v>54</v>
      </c>
      <c r="V29" s="1" t="s">
        <v>73</v>
      </c>
      <c r="W29" s="1" t="s">
        <v>4</v>
      </c>
      <c r="X29" s="1" t="s">
        <v>306</v>
      </c>
      <c r="Y29" s="1" t="s">
        <v>3110</v>
      </c>
      <c r="Z29" s="1" t="s">
        <v>3110</v>
      </c>
      <c r="AA29" s="1" t="s">
        <v>3110</v>
      </c>
      <c r="AB29" s="1" t="s">
        <v>3110</v>
      </c>
      <c r="AC29" s="6">
        <f>Table13[[#This Row],[US MSRP]]</f>
        <v>7400</v>
      </c>
      <c r="AD29" s="1" t="s">
        <v>3110</v>
      </c>
      <c r="AE29" s="1" t="s">
        <v>3110</v>
      </c>
      <c r="AF29" s="1" t="s">
        <v>3110</v>
      </c>
      <c r="AG29" s="1" t="s">
        <v>3110</v>
      </c>
      <c r="AH29" s="1" t="s">
        <v>5</v>
      </c>
      <c r="AI29" s="1" t="s">
        <v>6</v>
      </c>
      <c r="AJ29" s="1" t="s">
        <v>73</v>
      </c>
      <c r="AK29" s="1" t="s">
        <v>73</v>
      </c>
      <c r="AL29" s="1" t="s">
        <v>73</v>
      </c>
      <c r="AM29" s="1" t="s">
        <v>3110</v>
      </c>
      <c r="AN29" s="11" t="e">
        <f t="shared" si="10"/>
        <v>#REF!</v>
      </c>
      <c r="AO29" s="1" t="s">
        <v>306</v>
      </c>
      <c r="AP29" s="1" t="s">
        <v>3110</v>
      </c>
      <c r="AQ29" s="1">
        <v>4911</v>
      </c>
      <c r="AR29" s="70"/>
    </row>
    <row r="30" spans="1:44" ht="42" customHeight="1" x14ac:dyDescent="0.3">
      <c r="A30" s="1" t="e">
        <f>Company</f>
        <v>#REF!</v>
      </c>
      <c r="B30" s="5" t="e">
        <f t="shared" si="1"/>
        <v>#REF!</v>
      </c>
      <c r="C30" s="39" t="s">
        <v>4482</v>
      </c>
      <c r="D30" s="1" t="s">
        <v>517</v>
      </c>
      <c r="E30" s="1" t="s">
        <v>53</v>
      </c>
      <c r="F30" s="6">
        <v>276</v>
      </c>
      <c r="G30" s="1" t="s">
        <v>516</v>
      </c>
      <c r="N30" s="1" t="s">
        <v>1</v>
      </c>
      <c r="P30" s="1" t="s">
        <v>2</v>
      </c>
      <c r="R30" s="1" t="str">
        <f>Table13[[#This Row],[Short Description]]</f>
        <v>USB 200</v>
      </c>
      <c r="S30" s="1" t="s">
        <v>518</v>
      </c>
      <c r="T30" s="1" t="s">
        <v>519</v>
      </c>
      <c r="U30" s="1" t="s">
        <v>57</v>
      </c>
      <c r="V30" s="1" t="s">
        <v>3</v>
      </c>
      <c r="W30" s="1" t="s">
        <v>4</v>
      </c>
      <c r="X30" s="1" t="s">
        <v>306</v>
      </c>
      <c r="AC30" s="6">
        <f>Table13[[#This Row],[US MSRP]]</f>
        <v>276</v>
      </c>
      <c r="AH30" s="1" t="s">
        <v>5</v>
      </c>
      <c r="AI30" s="1" t="s">
        <v>6</v>
      </c>
      <c r="AJ30" s="1" t="s">
        <v>3</v>
      </c>
      <c r="AK30" s="1" t="s">
        <v>3</v>
      </c>
      <c r="AL30" s="1" t="s">
        <v>54</v>
      </c>
      <c r="AM30" s="1" t="s">
        <v>520</v>
      </c>
      <c r="AN30" s="11" t="e">
        <f t="shared" si="10"/>
        <v>#REF!</v>
      </c>
      <c r="AO30" s="1" t="s">
        <v>306</v>
      </c>
      <c r="AQ30" s="1">
        <v>4911</v>
      </c>
    </row>
  </sheetData>
  <conditionalFormatting sqref="C18">
    <cfRule type="duplicateValues" dxfId="14" priority="4"/>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F62A-A417-4F34-A679-B6D91DF51EB8}">
  <sheetPr codeName="Sheet11"/>
  <dimension ref="A1:AR44"/>
  <sheetViews>
    <sheetView workbookViewId="0">
      <pane xSplit="4" ySplit="1" topLeftCell="E42" activePane="bottomRight" state="frozen"/>
      <selection pane="topRight" activeCell="E1" sqref="E1"/>
      <selection pane="bottomLeft" activeCell="A2" sqref="A2"/>
      <selection pane="bottomRight" activeCell="G1" sqref="G1:I1048576"/>
    </sheetView>
  </sheetViews>
  <sheetFormatPr defaultColWidth="8.88671875" defaultRowHeight="13.8" x14ac:dyDescent="0.3"/>
  <cols>
    <col min="1" max="1" width="17.5546875" style="1" customWidth="1"/>
    <col min="2" max="2" width="19.5546875" style="1" customWidth="1"/>
    <col min="3" max="3" width="15.5546875" style="2" customWidth="1"/>
    <col min="4" max="4" width="29.5546875" style="1" customWidth="1"/>
    <col min="5" max="5" width="11.109375" style="1" customWidth="1"/>
    <col min="6" max="6" width="14" style="1" customWidth="1"/>
    <col min="7" max="7" width="15.6640625" style="1" customWidth="1"/>
    <col min="8" max="10" width="11.33203125" style="1" bestFit="1" customWidth="1"/>
    <col min="11" max="11" width="13.5546875" style="1" customWidth="1"/>
    <col min="12" max="12" width="20.5546875" style="1" customWidth="1"/>
    <col min="13" max="13" width="11.33203125" style="1" customWidth="1"/>
    <col min="14" max="14" width="11.33203125" style="1" bestFit="1" customWidth="1"/>
    <col min="15" max="15" width="14" style="3" bestFit="1" customWidth="1"/>
    <col min="16" max="16" width="14.109375" style="1" customWidth="1"/>
    <col min="17" max="17" width="14.5546875" style="1" customWidth="1"/>
    <col min="18" max="18" width="20.109375" style="1" customWidth="1"/>
    <col min="19" max="19" width="56.33203125" style="1" customWidth="1"/>
    <col min="20" max="20" width="34.44140625" style="1" customWidth="1"/>
    <col min="21" max="21" width="10.5546875" style="1" customWidth="1"/>
    <col min="22" max="22" width="14" style="1" customWidth="1"/>
    <col min="23" max="23" width="10.5546875" style="1" customWidth="1"/>
    <col min="24" max="24" width="17" style="1" customWidth="1"/>
    <col min="25" max="25" width="19" style="1" customWidth="1"/>
    <col min="26" max="26" width="20" style="1" customWidth="1"/>
    <col min="27" max="27" width="23.44140625" style="1" customWidth="1"/>
    <col min="28" max="28" width="22.33203125" style="1" bestFit="1" customWidth="1"/>
    <col min="29" max="29" width="19.88671875" style="1" customWidth="1"/>
    <col min="30" max="30" width="10" style="1" customWidth="1"/>
    <col min="31" max="31" width="9.44140625" style="1" customWidth="1"/>
    <col min="32" max="32" width="14.5546875" style="1" customWidth="1"/>
    <col min="33" max="33" width="10.5546875" style="1" customWidth="1"/>
    <col min="34" max="34" width="16" style="1" bestFit="1" customWidth="1"/>
    <col min="35" max="35" width="15.33203125" style="1" customWidth="1"/>
    <col min="36" max="36" width="12" style="1" customWidth="1"/>
    <col min="37" max="37" width="16.5546875" style="1" customWidth="1"/>
    <col min="38" max="38" width="22.88671875" style="1" customWidth="1"/>
    <col min="39" max="39" width="18" style="1" bestFit="1" customWidth="1"/>
    <col min="40" max="40" width="21" style="1" customWidth="1"/>
    <col min="41" max="42" width="15.33203125" style="1" customWidth="1"/>
    <col min="43" max="43" width="20.44140625" style="1" customWidth="1"/>
    <col min="44" max="44" width="45" style="1" customWidth="1"/>
    <col min="45" max="16384" width="8.88671875" style="1"/>
  </cols>
  <sheetData>
    <row r="1" spans="1:44" s="17" customFormat="1" ht="31.2" x14ac:dyDescent="0.3">
      <c r="A1" s="17" t="s">
        <v>8</v>
      </c>
      <c r="B1" s="17" t="s">
        <v>9</v>
      </c>
      <c r="C1" s="18" t="s">
        <v>10</v>
      </c>
      <c r="D1" s="17" t="s">
        <v>11</v>
      </c>
      <c r="E1" s="17" t="s">
        <v>12</v>
      </c>
      <c r="F1" s="17" t="s">
        <v>13</v>
      </c>
      <c r="G1" s="17" t="s">
        <v>4620</v>
      </c>
      <c r="H1" s="17" t="s">
        <v>14</v>
      </c>
      <c r="I1" s="17" t="s">
        <v>15</v>
      </c>
      <c r="J1" s="17" t="s">
        <v>16</v>
      </c>
      <c r="K1" s="16" t="s">
        <v>404</v>
      </c>
      <c r="L1" s="17" t="s">
        <v>405</v>
      </c>
      <c r="M1" s="17" t="s">
        <v>19</v>
      </c>
      <c r="N1" s="17" t="s">
        <v>20</v>
      </c>
      <c r="O1" s="16" t="s">
        <v>21</v>
      </c>
      <c r="P1" s="17" t="s">
        <v>22</v>
      </c>
      <c r="Q1" s="17" t="s">
        <v>406</v>
      </c>
      <c r="R1" s="17" t="s">
        <v>24</v>
      </c>
      <c r="S1" s="17" t="s">
        <v>25</v>
      </c>
      <c r="T1" s="17" t="s">
        <v>26</v>
      </c>
      <c r="U1" s="17" t="s">
        <v>27</v>
      </c>
      <c r="V1" s="17" t="s">
        <v>28</v>
      </c>
      <c r="W1" s="17" t="s">
        <v>29</v>
      </c>
      <c r="X1" s="17" t="s">
        <v>30</v>
      </c>
      <c r="Y1" s="17" t="s">
        <v>31</v>
      </c>
      <c r="Z1" s="17" t="s">
        <v>32</v>
      </c>
      <c r="AA1" s="17" t="s">
        <v>33</v>
      </c>
      <c r="AB1" s="17" t="s">
        <v>34</v>
      </c>
      <c r="AC1" s="17" t="s">
        <v>35</v>
      </c>
      <c r="AD1" s="17" t="s">
        <v>36</v>
      </c>
      <c r="AE1" s="17" t="s">
        <v>37</v>
      </c>
      <c r="AF1" s="17" t="s">
        <v>38</v>
      </c>
      <c r="AG1" s="17" t="s">
        <v>39</v>
      </c>
      <c r="AH1" s="17" t="s">
        <v>40</v>
      </c>
      <c r="AI1" s="17" t="s">
        <v>41</v>
      </c>
      <c r="AJ1" s="17" t="s">
        <v>42</v>
      </c>
      <c r="AK1" s="17" t="s">
        <v>43</v>
      </c>
      <c r="AL1" s="17" t="s">
        <v>44</v>
      </c>
      <c r="AM1" s="17" t="s">
        <v>45</v>
      </c>
      <c r="AN1" s="17" t="s">
        <v>46</v>
      </c>
      <c r="AO1" s="17" t="s">
        <v>47</v>
      </c>
      <c r="AP1" s="17" t="s">
        <v>48</v>
      </c>
      <c r="AQ1" s="17" t="s">
        <v>49</v>
      </c>
      <c r="AR1" s="17" t="s">
        <v>50</v>
      </c>
    </row>
    <row r="2" spans="1:44" ht="42" customHeight="1" x14ac:dyDescent="0.3">
      <c r="A2" s="1" t="s">
        <v>0</v>
      </c>
      <c r="B2" s="5" t="e">
        <f t="shared" ref="B2:B44" si="0">Effectivity_Date</f>
        <v>#REF!</v>
      </c>
      <c r="C2" s="2" t="s">
        <v>3756</v>
      </c>
      <c r="D2" s="7" t="s">
        <v>3101</v>
      </c>
      <c r="E2" s="7" t="s">
        <v>53</v>
      </c>
      <c r="F2" s="8">
        <v>50</v>
      </c>
      <c r="G2" s="1" t="s">
        <v>2343</v>
      </c>
      <c r="K2" s="4"/>
      <c r="M2" s="1" t="s">
        <v>73</v>
      </c>
      <c r="N2" s="1" t="s">
        <v>1</v>
      </c>
      <c r="R2" s="1" t="s">
        <v>3101</v>
      </c>
      <c r="S2" s="1" t="s">
        <v>2344</v>
      </c>
      <c r="T2" s="1" t="s">
        <v>412</v>
      </c>
      <c r="U2" s="1" t="s">
        <v>3</v>
      </c>
      <c r="V2" s="1" t="s">
        <v>3</v>
      </c>
      <c r="W2" s="1" t="s">
        <v>4</v>
      </c>
      <c r="X2" s="1" t="s">
        <v>306</v>
      </c>
      <c r="AC2" s="6">
        <f>Table1917[[#This Row],[US MSRP]]</f>
        <v>50</v>
      </c>
      <c r="AH2" s="1" t="s">
        <v>5</v>
      </c>
      <c r="AI2" s="1" t="s">
        <v>6</v>
      </c>
      <c r="AJ2" s="1" t="s">
        <v>3</v>
      </c>
      <c r="AK2" s="1" t="s">
        <v>3</v>
      </c>
      <c r="AL2" s="1" t="s">
        <v>54</v>
      </c>
      <c r="AM2" s="1" t="s">
        <v>61</v>
      </c>
      <c r="AN2" s="55" t="s">
        <v>7</v>
      </c>
      <c r="AO2" s="1" t="s">
        <v>3154</v>
      </c>
      <c r="AQ2" s="1">
        <v>4911</v>
      </c>
      <c r="AR2" s="28"/>
    </row>
    <row r="3" spans="1:44" ht="42" customHeight="1" x14ac:dyDescent="0.3">
      <c r="A3" s="1" t="e">
        <f t="shared" ref="A3:A8" si="1">Company</f>
        <v>#REF!</v>
      </c>
      <c r="B3" s="5" t="e">
        <f t="shared" si="0"/>
        <v>#REF!</v>
      </c>
      <c r="C3" s="2" t="s">
        <v>3757</v>
      </c>
      <c r="D3" s="7" t="s">
        <v>3102</v>
      </c>
      <c r="E3" s="7" t="s">
        <v>53</v>
      </c>
      <c r="F3" s="8">
        <v>98</v>
      </c>
      <c r="G3" s="1" t="s">
        <v>2345</v>
      </c>
      <c r="K3" s="4"/>
      <c r="M3" s="1" t="s">
        <v>73</v>
      </c>
      <c r="N3" s="1" t="s">
        <v>1</v>
      </c>
      <c r="R3" s="1" t="s">
        <v>3102</v>
      </c>
      <c r="S3" s="1" t="s">
        <v>2346</v>
      </c>
      <c r="T3" s="1" t="s">
        <v>412</v>
      </c>
      <c r="U3" s="1" t="s">
        <v>3</v>
      </c>
      <c r="V3" s="1" t="s">
        <v>3</v>
      </c>
      <c r="W3" s="1" t="s">
        <v>4</v>
      </c>
      <c r="X3" s="1" t="s">
        <v>306</v>
      </c>
      <c r="AC3" s="6">
        <f>Table1917[[#This Row],[US MSRP]]</f>
        <v>98</v>
      </c>
      <c r="AH3" s="1" t="s">
        <v>5</v>
      </c>
      <c r="AI3" s="1" t="s">
        <v>6</v>
      </c>
      <c r="AJ3" s="1" t="s">
        <v>3</v>
      </c>
      <c r="AK3" s="1" t="s">
        <v>3</v>
      </c>
      <c r="AL3" s="1" t="s">
        <v>54</v>
      </c>
      <c r="AM3" s="1" t="s">
        <v>61</v>
      </c>
      <c r="AN3" s="11" t="s">
        <v>7</v>
      </c>
      <c r="AO3" s="1" t="s">
        <v>3154</v>
      </c>
      <c r="AQ3" s="1">
        <v>4911</v>
      </c>
      <c r="AR3" s="28"/>
    </row>
    <row r="4" spans="1:44" ht="42" customHeight="1" x14ac:dyDescent="0.3">
      <c r="A4" s="1" t="e">
        <f t="shared" si="1"/>
        <v>#REF!</v>
      </c>
      <c r="B4" s="5" t="e">
        <f t="shared" si="0"/>
        <v>#REF!</v>
      </c>
      <c r="C4" s="2" t="s">
        <v>3758</v>
      </c>
      <c r="D4" s="7" t="s">
        <v>3103</v>
      </c>
      <c r="E4" s="7" t="s">
        <v>53</v>
      </c>
      <c r="F4" s="8">
        <v>26</v>
      </c>
      <c r="G4" s="1" t="s">
        <v>2347</v>
      </c>
      <c r="K4" s="4"/>
      <c r="M4" s="1" t="s">
        <v>73</v>
      </c>
      <c r="N4" s="1" t="s">
        <v>1</v>
      </c>
      <c r="R4" s="1" t="s">
        <v>3103</v>
      </c>
      <c r="S4" s="1" t="s">
        <v>2348</v>
      </c>
      <c r="T4" s="1" t="s">
        <v>412</v>
      </c>
      <c r="U4" s="1" t="s">
        <v>3</v>
      </c>
      <c r="V4" s="1" t="s">
        <v>3</v>
      </c>
      <c r="W4" s="1" t="s">
        <v>4</v>
      </c>
      <c r="X4" s="1" t="s">
        <v>306</v>
      </c>
      <c r="AC4" s="6">
        <f>Table1917[[#This Row],[US MSRP]]</f>
        <v>26</v>
      </c>
      <c r="AH4" s="1" t="s">
        <v>5</v>
      </c>
      <c r="AI4" s="1" t="s">
        <v>6</v>
      </c>
      <c r="AJ4" s="1" t="s">
        <v>3</v>
      </c>
      <c r="AK4" s="1" t="s">
        <v>3</v>
      </c>
      <c r="AL4" s="1" t="s">
        <v>54</v>
      </c>
      <c r="AM4" s="1" t="s">
        <v>61</v>
      </c>
      <c r="AN4" s="11" t="s">
        <v>7</v>
      </c>
      <c r="AO4" s="1" t="s">
        <v>3154</v>
      </c>
      <c r="AQ4" s="1">
        <v>4911</v>
      </c>
      <c r="AR4" s="28"/>
    </row>
    <row r="5" spans="1:44" ht="42" customHeight="1" x14ac:dyDescent="0.3">
      <c r="A5" s="1" t="e">
        <f t="shared" si="1"/>
        <v>#REF!</v>
      </c>
      <c r="B5" s="5" t="e">
        <f t="shared" si="0"/>
        <v>#REF!</v>
      </c>
      <c r="C5" s="2" t="s">
        <v>3759</v>
      </c>
      <c r="D5" s="7" t="s">
        <v>428</v>
      </c>
      <c r="E5" s="7" t="s">
        <v>53</v>
      </c>
      <c r="F5" s="8">
        <v>112</v>
      </c>
      <c r="G5" s="1" t="s">
        <v>427</v>
      </c>
      <c r="K5" s="4"/>
      <c r="N5" s="1" t="e">
        <f>Currency</f>
        <v>#REF!</v>
      </c>
      <c r="P5" s="1" t="e">
        <f>WeightUOM</f>
        <v>#REF!</v>
      </c>
      <c r="R5" s="1" t="str">
        <f>Table1917[[#This Row],[Short Description]]</f>
        <v>EasyConnect EC-CBL-BG</v>
      </c>
      <c r="S5" s="1" t="s">
        <v>429</v>
      </c>
      <c r="T5" s="1" t="s">
        <v>412</v>
      </c>
      <c r="U5" s="1" t="s">
        <v>3</v>
      </c>
      <c r="V5" s="1" t="e">
        <f>NotForSale</f>
        <v>#REF!</v>
      </c>
      <c r="W5" s="1" t="e">
        <f>ItemStatus</f>
        <v>#REF!</v>
      </c>
      <c r="X5" s="1" t="s">
        <v>306</v>
      </c>
      <c r="AC5" s="6">
        <f>Table1917[[#This Row],[US MSRP]]</f>
        <v>112</v>
      </c>
      <c r="AH5" s="1" t="e">
        <f>FOB</f>
        <v>#REF!</v>
      </c>
      <c r="AI5" s="1" t="e">
        <f>Freight</f>
        <v>#REF!</v>
      </c>
      <c r="AJ5" s="1" t="e">
        <f>DropShip</f>
        <v>#REF!</v>
      </c>
      <c r="AK5" s="1" t="e">
        <f>EnergyStar</f>
        <v>#REF!</v>
      </c>
      <c r="AL5" s="1" t="s">
        <v>73</v>
      </c>
      <c r="AM5" s="1" t="s">
        <v>76</v>
      </c>
      <c r="AN5" s="11" t="e">
        <f>URL</f>
        <v>#REF!</v>
      </c>
      <c r="AO5" s="1" t="s">
        <v>3154</v>
      </c>
      <c r="AQ5" s="1" t="e">
        <f>InfoComm_Number</f>
        <v>#REF!</v>
      </c>
    </row>
    <row r="6" spans="1:44" ht="42" customHeight="1" x14ac:dyDescent="0.3">
      <c r="A6" s="1" t="e">
        <f t="shared" si="1"/>
        <v>#REF!</v>
      </c>
      <c r="B6" s="5" t="e">
        <f t="shared" si="0"/>
        <v>#REF!</v>
      </c>
      <c r="C6" s="2" t="s">
        <v>3760</v>
      </c>
      <c r="D6" s="7" t="s">
        <v>431</v>
      </c>
      <c r="E6" s="7" t="s">
        <v>53</v>
      </c>
      <c r="F6" s="8">
        <v>600</v>
      </c>
      <c r="G6" s="1" t="s">
        <v>430</v>
      </c>
      <c r="K6" s="4"/>
      <c r="N6" s="1" t="e">
        <f>Currency</f>
        <v>#REF!</v>
      </c>
      <c r="P6" s="1" t="e">
        <f>WeightUOM</f>
        <v>#REF!</v>
      </c>
      <c r="R6" s="1" t="str">
        <f>Table1917[[#This Row],[Short Description]]</f>
        <v>EasyConnect EC-P-CH</v>
      </c>
      <c r="S6" s="1" t="s">
        <v>432</v>
      </c>
      <c r="T6" s="1" t="s">
        <v>433</v>
      </c>
      <c r="U6" s="1" t="s">
        <v>3</v>
      </c>
      <c r="V6" s="1" t="e">
        <f>NotForSale</f>
        <v>#REF!</v>
      </c>
      <c r="W6" s="1" t="e">
        <f>ItemStatus</f>
        <v>#REF!</v>
      </c>
      <c r="X6" s="1" t="s">
        <v>306</v>
      </c>
      <c r="AC6" s="6">
        <f>Table1917[[#This Row],[US MSRP]]</f>
        <v>600</v>
      </c>
      <c r="AH6" s="1" t="e">
        <f>FOB</f>
        <v>#REF!</v>
      </c>
      <c r="AI6" s="1" t="e">
        <f>Freight</f>
        <v>#REF!</v>
      </c>
      <c r="AJ6" s="1" t="e">
        <f>DropShip</f>
        <v>#REF!</v>
      </c>
      <c r="AK6" s="1" t="e">
        <f>EnergyStar</f>
        <v>#REF!</v>
      </c>
      <c r="AL6" s="1" t="s">
        <v>73</v>
      </c>
      <c r="AM6" s="1" t="s">
        <v>76</v>
      </c>
      <c r="AN6" s="11" t="e">
        <f>URL</f>
        <v>#REF!</v>
      </c>
      <c r="AO6" s="1" t="s">
        <v>3154</v>
      </c>
      <c r="AQ6" s="1" t="e">
        <f>InfoComm_Number</f>
        <v>#REF!</v>
      </c>
    </row>
    <row r="7" spans="1:44" ht="42" customHeight="1" x14ac:dyDescent="0.3">
      <c r="A7" s="1" t="e">
        <f t="shared" si="1"/>
        <v>#REF!</v>
      </c>
      <c r="B7" s="5" t="e">
        <f t="shared" si="0"/>
        <v>#REF!</v>
      </c>
      <c r="C7" s="2" t="s">
        <v>3761</v>
      </c>
      <c r="D7" s="7" t="s">
        <v>435</v>
      </c>
      <c r="E7" s="7" t="s">
        <v>53</v>
      </c>
      <c r="F7" s="8">
        <v>600</v>
      </c>
      <c r="G7" s="1" t="s">
        <v>434</v>
      </c>
      <c r="K7" s="4"/>
      <c r="N7" s="1" t="e">
        <f>Currency</f>
        <v>#REF!</v>
      </c>
      <c r="P7" s="1" t="e">
        <f>WeightUOM</f>
        <v>#REF!</v>
      </c>
      <c r="R7" s="1" t="str">
        <f>Table1917[[#This Row],[Short Description]]</f>
        <v>EasyConnect EC-P-DK</v>
      </c>
      <c r="S7" s="1" t="s">
        <v>436</v>
      </c>
      <c r="T7" s="1" t="s">
        <v>433</v>
      </c>
      <c r="U7" s="1" t="s">
        <v>3</v>
      </c>
      <c r="V7" s="1" t="e">
        <f>NotForSale</f>
        <v>#REF!</v>
      </c>
      <c r="W7" s="1" t="e">
        <f>ItemStatus</f>
        <v>#REF!</v>
      </c>
      <c r="X7" s="1" t="s">
        <v>306</v>
      </c>
      <c r="AC7" s="6">
        <f>Table1917[[#This Row],[US MSRP]]</f>
        <v>600</v>
      </c>
      <c r="AH7" s="1" t="e">
        <f>FOB</f>
        <v>#REF!</v>
      </c>
      <c r="AI7" s="1" t="e">
        <f>Freight</f>
        <v>#REF!</v>
      </c>
      <c r="AJ7" s="1" t="e">
        <f>DropShip</f>
        <v>#REF!</v>
      </c>
      <c r="AK7" s="1" t="e">
        <f>EnergyStar</f>
        <v>#REF!</v>
      </c>
      <c r="AL7" s="1" t="s">
        <v>73</v>
      </c>
      <c r="AM7" s="1" t="s">
        <v>76</v>
      </c>
      <c r="AN7" s="11" t="e">
        <f>URL</f>
        <v>#REF!</v>
      </c>
      <c r="AO7" s="1" t="s">
        <v>3154</v>
      </c>
      <c r="AQ7" s="1" t="e">
        <f>InfoComm_Number</f>
        <v>#REF!</v>
      </c>
    </row>
    <row r="8" spans="1:44" ht="42" customHeight="1" x14ac:dyDescent="0.3">
      <c r="A8" s="1" t="e">
        <f t="shared" si="1"/>
        <v>#REF!</v>
      </c>
      <c r="B8" s="5" t="e">
        <f t="shared" si="0"/>
        <v>#REF!</v>
      </c>
      <c r="C8" s="2" t="s">
        <v>3762</v>
      </c>
      <c r="D8" s="7" t="s">
        <v>438</v>
      </c>
      <c r="E8" s="7" t="s">
        <v>53</v>
      </c>
      <c r="F8" s="8">
        <v>600</v>
      </c>
      <c r="G8" s="1" t="s">
        <v>437</v>
      </c>
      <c r="K8" s="4"/>
      <c r="N8" s="1" t="e">
        <f>Currency</f>
        <v>#REF!</v>
      </c>
      <c r="P8" s="1" t="e">
        <f>WeightUOM</f>
        <v>#REF!</v>
      </c>
      <c r="R8" s="1" t="str">
        <f>Table1917[[#This Row],[Short Description]]</f>
        <v>EasyConnect EC-P-EU</v>
      </c>
      <c r="S8" s="1" t="s">
        <v>439</v>
      </c>
      <c r="T8" s="1" t="s">
        <v>433</v>
      </c>
      <c r="U8" s="1" t="s">
        <v>3</v>
      </c>
      <c r="V8" s="1" t="e">
        <f>NotForSale</f>
        <v>#REF!</v>
      </c>
      <c r="W8" s="1" t="e">
        <f>ItemStatus</f>
        <v>#REF!</v>
      </c>
      <c r="X8" s="1" t="s">
        <v>306</v>
      </c>
      <c r="AC8" s="6">
        <f>Table1917[[#This Row],[US MSRP]]</f>
        <v>600</v>
      </c>
      <c r="AH8" s="1" t="e">
        <f>FOB</f>
        <v>#REF!</v>
      </c>
      <c r="AI8" s="1" t="e">
        <f>Freight</f>
        <v>#REF!</v>
      </c>
      <c r="AJ8" s="1" t="e">
        <f>DropShip</f>
        <v>#REF!</v>
      </c>
      <c r="AK8" s="1" t="e">
        <f>EnergyStar</f>
        <v>#REF!</v>
      </c>
      <c r="AL8" s="1" t="s">
        <v>73</v>
      </c>
      <c r="AM8" s="1" t="s">
        <v>76</v>
      </c>
      <c r="AN8" s="11" t="e">
        <f>URL</f>
        <v>#REF!</v>
      </c>
      <c r="AO8" s="1" t="s">
        <v>3154</v>
      </c>
      <c r="AQ8" s="1" t="e">
        <f>InfoComm_Number</f>
        <v>#REF!</v>
      </c>
    </row>
    <row r="9" spans="1:44" ht="42" customHeight="1" x14ac:dyDescent="0.3">
      <c r="A9" s="1" t="e">
        <f>Company</f>
        <v>#REF!</v>
      </c>
      <c r="B9" s="5" t="e">
        <f t="shared" si="0"/>
        <v>#REF!</v>
      </c>
      <c r="C9" s="2" t="s">
        <v>3763</v>
      </c>
      <c r="D9" s="7" t="s">
        <v>440</v>
      </c>
      <c r="E9" s="7" t="s">
        <v>53</v>
      </c>
      <c r="F9" s="8">
        <v>600</v>
      </c>
      <c r="G9" s="1" t="s">
        <v>2924</v>
      </c>
      <c r="K9" s="4"/>
      <c r="N9" s="1" t="e">
        <f>Currency</f>
        <v>#REF!</v>
      </c>
      <c r="P9" s="1" t="e">
        <f>WeightUOM</f>
        <v>#REF!</v>
      </c>
      <c r="R9" s="1" t="str">
        <f>Table1917[[#This Row],[Short Description]]</f>
        <v>EasyConnect EC-P-UNI</v>
      </c>
      <c r="S9" s="1" t="s">
        <v>441</v>
      </c>
      <c r="T9" s="1" t="s">
        <v>433</v>
      </c>
      <c r="U9" s="1" t="s">
        <v>3</v>
      </c>
      <c r="V9" s="1" t="e">
        <f>NotForSale</f>
        <v>#REF!</v>
      </c>
      <c r="W9" s="1" t="e">
        <f>ItemStatus</f>
        <v>#REF!</v>
      </c>
      <c r="X9" s="1" t="s">
        <v>306</v>
      </c>
      <c r="AC9" s="6">
        <f>Table1917[[#This Row],[US MSRP]]</f>
        <v>600</v>
      </c>
      <c r="AH9" s="1" t="e">
        <f>FOB</f>
        <v>#REF!</v>
      </c>
      <c r="AI9" s="1" t="e">
        <f>Freight</f>
        <v>#REF!</v>
      </c>
      <c r="AJ9" s="1" t="e">
        <f>DropShip</f>
        <v>#REF!</v>
      </c>
      <c r="AK9" s="1" t="e">
        <f>EnergyStar</f>
        <v>#REF!</v>
      </c>
      <c r="AL9" s="1" t="s">
        <v>73</v>
      </c>
      <c r="AM9" s="1" t="s">
        <v>76</v>
      </c>
      <c r="AN9" s="11" t="e">
        <f>URL</f>
        <v>#REF!</v>
      </c>
      <c r="AO9" s="1" t="s">
        <v>3154</v>
      </c>
      <c r="AQ9" s="1" t="e">
        <f>InfoComm_Number</f>
        <v>#REF!</v>
      </c>
    </row>
    <row r="10" spans="1:44" ht="42" customHeight="1" x14ac:dyDescent="0.3">
      <c r="A10" s="1" t="s">
        <v>0</v>
      </c>
      <c r="B10" s="5" t="e">
        <f t="shared" si="0"/>
        <v>#REF!</v>
      </c>
      <c r="C10" s="2" t="s">
        <v>3764</v>
      </c>
      <c r="D10" s="7" t="s">
        <v>3156</v>
      </c>
      <c r="E10" s="7" t="s">
        <v>53</v>
      </c>
      <c r="F10" s="8">
        <v>600</v>
      </c>
      <c r="G10" s="1" t="s">
        <v>3155</v>
      </c>
      <c r="I10" s="1" t="s">
        <v>3110</v>
      </c>
      <c r="J10" s="1" t="s">
        <v>3110</v>
      </c>
      <c r="K10" s="4" t="s">
        <v>3110</v>
      </c>
      <c r="L10" s="1" t="s">
        <v>3110</v>
      </c>
      <c r="M10" s="1" t="s">
        <v>3110</v>
      </c>
      <c r="N10" s="1" t="s">
        <v>1</v>
      </c>
      <c r="P10" s="1" t="s">
        <v>3110</v>
      </c>
      <c r="Q10" s="1" t="s">
        <v>3110</v>
      </c>
      <c r="R10" s="1" t="s">
        <v>3156</v>
      </c>
      <c r="S10" s="1" t="s">
        <v>3157</v>
      </c>
      <c r="T10" s="1" t="s">
        <v>3158</v>
      </c>
      <c r="U10" s="1" t="s">
        <v>54</v>
      </c>
      <c r="V10" s="1" t="s">
        <v>73</v>
      </c>
      <c r="W10" s="1" t="s">
        <v>4</v>
      </c>
      <c r="X10" s="1" t="s">
        <v>3154</v>
      </c>
      <c r="Y10" s="1" t="s">
        <v>3110</v>
      </c>
      <c r="Z10" s="1" t="s">
        <v>3110</v>
      </c>
      <c r="AA10" s="1" t="s">
        <v>3110</v>
      </c>
      <c r="AB10" s="1" t="s">
        <v>3110</v>
      </c>
      <c r="AC10" s="6">
        <f>Table1917[[#This Row],[US MSRP]]</f>
        <v>600</v>
      </c>
      <c r="AD10" s="1" t="s">
        <v>3110</v>
      </c>
      <c r="AE10" s="1" t="s">
        <v>3110</v>
      </c>
      <c r="AF10" s="1" t="s">
        <v>3110</v>
      </c>
      <c r="AG10" s="1" t="s">
        <v>3110</v>
      </c>
      <c r="AH10" s="1" t="s">
        <v>5</v>
      </c>
      <c r="AI10" s="1" t="s">
        <v>6</v>
      </c>
      <c r="AJ10" s="1" t="s">
        <v>73</v>
      </c>
      <c r="AK10" s="1" t="s">
        <v>73</v>
      </c>
      <c r="AL10" s="1" t="s">
        <v>73</v>
      </c>
      <c r="AM10" s="1" t="s">
        <v>3110</v>
      </c>
      <c r="AN10" s="55" t="s">
        <v>7</v>
      </c>
      <c r="AO10" s="1" t="s">
        <v>306</v>
      </c>
      <c r="AP10" s="1" t="s">
        <v>3110</v>
      </c>
      <c r="AQ10" s="1">
        <v>4911</v>
      </c>
      <c r="AR10" s="28"/>
    </row>
    <row r="11" spans="1:44" ht="42" customHeight="1" x14ac:dyDescent="0.3">
      <c r="A11" s="1" t="e">
        <f t="shared" ref="A11:A18" si="2">Company</f>
        <v>#REF!</v>
      </c>
      <c r="B11" s="5" t="e">
        <f t="shared" si="0"/>
        <v>#REF!</v>
      </c>
      <c r="C11" s="2" t="s">
        <v>3765</v>
      </c>
      <c r="D11" s="7" t="s">
        <v>3202</v>
      </c>
      <c r="E11" s="7" t="s">
        <v>53</v>
      </c>
      <c r="F11" s="8">
        <v>40</v>
      </c>
      <c r="G11" s="1" t="s">
        <v>3201</v>
      </c>
      <c r="I11" s="1" t="s">
        <v>3110</v>
      </c>
      <c r="J11" s="1" t="s">
        <v>3110</v>
      </c>
      <c r="K11" s="4" t="s">
        <v>3110</v>
      </c>
      <c r="L11" s="1" t="s">
        <v>3110</v>
      </c>
      <c r="M11" s="1" t="s">
        <v>3110</v>
      </c>
      <c r="N11" s="1" t="s">
        <v>1</v>
      </c>
      <c r="P11" s="1" t="s">
        <v>3110</v>
      </c>
      <c r="Q11" s="1" t="s">
        <v>3110</v>
      </c>
      <c r="R11" s="1" t="s">
        <v>3202</v>
      </c>
      <c r="S11" s="1" t="s">
        <v>3203</v>
      </c>
      <c r="T11" s="1" t="s">
        <v>3030</v>
      </c>
      <c r="U11" s="1" t="s">
        <v>73</v>
      </c>
      <c r="V11" s="1" t="s">
        <v>73</v>
      </c>
      <c r="W11" s="1" t="s">
        <v>4</v>
      </c>
      <c r="X11" s="1" t="s">
        <v>3154</v>
      </c>
      <c r="Y11" s="1" t="s">
        <v>3110</v>
      </c>
      <c r="Z11" s="1" t="s">
        <v>3110</v>
      </c>
      <c r="AA11" s="1" t="s">
        <v>3110</v>
      </c>
      <c r="AB11" s="1" t="s">
        <v>3110</v>
      </c>
      <c r="AC11" s="6">
        <f>Table1917[[#This Row],[US MSRP]]</f>
        <v>40</v>
      </c>
      <c r="AD11" s="1" t="s">
        <v>3110</v>
      </c>
      <c r="AE11" s="1" t="s">
        <v>3110</v>
      </c>
      <c r="AF11" s="1" t="s">
        <v>3110</v>
      </c>
      <c r="AG11" s="1" t="s">
        <v>3110</v>
      </c>
      <c r="AH11" s="1" t="s">
        <v>5</v>
      </c>
      <c r="AI11" s="1" t="s">
        <v>6</v>
      </c>
      <c r="AJ11" s="1" t="s">
        <v>73</v>
      </c>
      <c r="AK11" s="1" t="s">
        <v>73</v>
      </c>
      <c r="AL11" s="1" t="s">
        <v>73</v>
      </c>
      <c r="AM11" s="1" t="s">
        <v>76</v>
      </c>
      <c r="AN11" s="11" t="s">
        <v>7</v>
      </c>
      <c r="AO11" s="1" t="s">
        <v>306</v>
      </c>
      <c r="AP11" s="1" t="s">
        <v>3110</v>
      </c>
      <c r="AQ11" s="1">
        <v>4911</v>
      </c>
      <c r="AR11" s="28"/>
    </row>
    <row r="12" spans="1:44" ht="42" customHeight="1" x14ac:dyDescent="0.3">
      <c r="A12" s="1" t="e">
        <f t="shared" si="2"/>
        <v>#REF!</v>
      </c>
      <c r="B12" s="5" t="e">
        <f t="shared" si="0"/>
        <v>#REF!</v>
      </c>
      <c r="C12" s="2" t="s">
        <v>3766</v>
      </c>
      <c r="D12" s="7" t="s">
        <v>3060</v>
      </c>
      <c r="E12" s="7" t="s">
        <v>53</v>
      </c>
      <c r="F12" s="8">
        <v>50</v>
      </c>
      <c r="G12" s="1" t="s">
        <v>3059</v>
      </c>
      <c r="K12" s="4"/>
      <c r="N12" s="1" t="s">
        <v>1</v>
      </c>
      <c r="R12" s="1" t="s">
        <v>3060</v>
      </c>
      <c r="S12" s="1" t="s">
        <v>3061</v>
      </c>
      <c r="T12" s="1" t="s">
        <v>3030</v>
      </c>
      <c r="U12" s="1" t="s">
        <v>73</v>
      </c>
      <c r="V12" s="1" t="s">
        <v>73</v>
      </c>
      <c r="W12" s="1" t="s">
        <v>4</v>
      </c>
      <c r="X12" s="1" t="s">
        <v>3030</v>
      </c>
      <c r="AC12" s="6">
        <f>Table1917[[#This Row],[US MSRP]]</f>
        <v>50</v>
      </c>
      <c r="AH12" s="1" t="s">
        <v>5</v>
      </c>
      <c r="AI12" s="1" t="s">
        <v>6</v>
      </c>
      <c r="AJ12" s="1" t="s">
        <v>73</v>
      </c>
      <c r="AK12" s="1" t="s">
        <v>73</v>
      </c>
      <c r="AL12" s="1" t="s">
        <v>73</v>
      </c>
      <c r="AM12" s="1" t="s">
        <v>76</v>
      </c>
      <c r="AN12" s="11" t="s">
        <v>3020</v>
      </c>
      <c r="AO12" s="1" t="s">
        <v>3154</v>
      </c>
      <c r="AQ12" s="1">
        <v>4911</v>
      </c>
    </row>
    <row r="13" spans="1:44" ht="42" customHeight="1" x14ac:dyDescent="0.3">
      <c r="A13" s="1" t="e">
        <f t="shared" si="2"/>
        <v>#REF!</v>
      </c>
      <c r="B13" s="5" t="e">
        <f t="shared" si="0"/>
        <v>#REF!</v>
      </c>
      <c r="C13" s="2" t="s">
        <v>3767</v>
      </c>
      <c r="D13" s="7" t="s">
        <v>3056</v>
      </c>
      <c r="E13" s="7" t="s">
        <v>53</v>
      </c>
      <c r="F13" s="8">
        <v>20</v>
      </c>
      <c r="G13" s="1" t="s">
        <v>3055</v>
      </c>
      <c r="K13" s="4"/>
      <c r="N13" s="1" t="s">
        <v>1</v>
      </c>
      <c r="R13" s="1" t="s">
        <v>3056</v>
      </c>
      <c r="S13" s="1" t="s">
        <v>3057</v>
      </c>
      <c r="T13" s="1" t="s">
        <v>3030</v>
      </c>
      <c r="U13" s="1" t="s">
        <v>73</v>
      </c>
      <c r="V13" s="1" t="s">
        <v>73</v>
      </c>
      <c r="W13" s="1" t="s">
        <v>4</v>
      </c>
      <c r="X13" s="1" t="s">
        <v>3030</v>
      </c>
      <c r="AC13" s="6">
        <f>Table1917[[#This Row],[US MSRP]]</f>
        <v>20</v>
      </c>
      <c r="AH13" s="1" t="s">
        <v>5</v>
      </c>
      <c r="AI13" s="1" t="s">
        <v>6</v>
      </c>
      <c r="AJ13" s="1" t="s">
        <v>73</v>
      </c>
      <c r="AK13" s="1" t="s">
        <v>73</v>
      </c>
      <c r="AL13" s="1" t="s">
        <v>73</v>
      </c>
      <c r="AM13" s="1" t="s">
        <v>76</v>
      </c>
      <c r="AN13" s="11" t="s">
        <v>3020</v>
      </c>
      <c r="AO13" s="1" t="s">
        <v>3154</v>
      </c>
      <c r="AQ13" s="1">
        <v>4911</v>
      </c>
    </row>
    <row r="14" spans="1:44" ht="42" customHeight="1" x14ac:dyDescent="0.3">
      <c r="A14" s="1" t="e">
        <f t="shared" si="2"/>
        <v>#REF!</v>
      </c>
      <c r="B14" s="5" t="e">
        <f t="shared" si="0"/>
        <v>#REF!</v>
      </c>
      <c r="C14" s="2" t="s">
        <v>3768</v>
      </c>
      <c r="D14" s="7" t="s">
        <v>3063</v>
      </c>
      <c r="E14" s="7" t="s">
        <v>53</v>
      </c>
      <c r="F14" s="8">
        <v>160</v>
      </c>
      <c r="G14" s="1" t="s">
        <v>3062</v>
      </c>
      <c r="K14" s="4"/>
      <c r="N14" s="1" t="s">
        <v>1</v>
      </c>
      <c r="R14" s="1" t="s">
        <v>3063</v>
      </c>
      <c r="S14" s="1" t="s">
        <v>3064</v>
      </c>
      <c r="T14" s="1" t="s">
        <v>3030</v>
      </c>
      <c r="U14" s="1" t="s">
        <v>73</v>
      </c>
      <c r="V14" s="1" t="s">
        <v>73</v>
      </c>
      <c r="W14" s="1" t="s">
        <v>4</v>
      </c>
      <c r="X14" s="1" t="s">
        <v>3030</v>
      </c>
      <c r="AC14" s="6">
        <f>Table1917[[#This Row],[US MSRP]]</f>
        <v>160</v>
      </c>
      <c r="AH14" s="1" t="s">
        <v>5</v>
      </c>
      <c r="AI14" s="1" t="s">
        <v>6</v>
      </c>
      <c r="AJ14" s="1" t="s">
        <v>73</v>
      </c>
      <c r="AK14" s="1" t="s">
        <v>73</v>
      </c>
      <c r="AL14" s="1" t="s">
        <v>73</v>
      </c>
      <c r="AM14" s="1" t="s">
        <v>76</v>
      </c>
      <c r="AN14" s="11" t="s">
        <v>3020</v>
      </c>
      <c r="AO14" s="1" t="s">
        <v>3154</v>
      </c>
      <c r="AQ14" s="1">
        <v>4911</v>
      </c>
    </row>
    <row r="15" spans="1:44" ht="42" customHeight="1" x14ac:dyDescent="0.3">
      <c r="A15" s="1" t="e">
        <f t="shared" si="2"/>
        <v>#REF!</v>
      </c>
      <c r="B15" s="5" t="e">
        <f t="shared" si="0"/>
        <v>#REF!</v>
      </c>
      <c r="C15" s="2" t="s">
        <v>3769</v>
      </c>
      <c r="D15" s="7" t="s">
        <v>3066</v>
      </c>
      <c r="E15" s="7" t="s">
        <v>53</v>
      </c>
      <c r="F15" s="8">
        <v>200</v>
      </c>
      <c r="G15" s="1" t="s">
        <v>3065</v>
      </c>
      <c r="K15" s="4"/>
      <c r="N15" s="1" t="s">
        <v>1</v>
      </c>
      <c r="R15" s="1" t="s">
        <v>3066</v>
      </c>
      <c r="S15" s="1" t="s">
        <v>3067</v>
      </c>
      <c r="T15" s="1" t="s">
        <v>3030</v>
      </c>
      <c r="U15" s="1" t="s">
        <v>73</v>
      </c>
      <c r="V15" s="1" t="s">
        <v>73</v>
      </c>
      <c r="W15" s="1" t="s">
        <v>4</v>
      </c>
      <c r="X15" s="1" t="s">
        <v>3030</v>
      </c>
      <c r="AC15" s="6">
        <f>Table1917[[#This Row],[US MSRP]]</f>
        <v>200</v>
      </c>
      <c r="AH15" s="1" t="s">
        <v>5</v>
      </c>
      <c r="AI15" s="1" t="s">
        <v>6</v>
      </c>
      <c r="AJ15" s="1" t="s">
        <v>73</v>
      </c>
      <c r="AK15" s="1" t="s">
        <v>73</v>
      </c>
      <c r="AL15" s="1" t="s">
        <v>73</v>
      </c>
      <c r="AM15" s="1" t="s">
        <v>76</v>
      </c>
      <c r="AN15" s="11" t="s">
        <v>3020</v>
      </c>
      <c r="AO15" s="1" t="s">
        <v>3154</v>
      </c>
      <c r="AQ15" s="1">
        <v>4911</v>
      </c>
    </row>
    <row r="16" spans="1:44" ht="42" customHeight="1" x14ac:dyDescent="0.3">
      <c r="A16" s="1" t="e">
        <f t="shared" si="2"/>
        <v>#REF!</v>
      </c>
      <c r="B16" s="5" t="e">
        <f t="shared" si="0"/>
        <v>#REF!</v>
      </c>
      <c r="C16" s="2" t="s">
        <v>3770</v>
      </c>
      <c r="D16" s="7" t="s">
        <v>3104</v>
      </c>
      <c r="E16" s="7" t="s">
        <v>53</v>
      </c>
      <c r="F16" s="8">
        <v>30</v>
      </c>
      <c r="G16" s="1" t="s">
        <v>3058</v>
      </c>
      <c r="K16" s="4"/>
      <c r="N16" s="1" t="s">
        <v>1</v>
      </c>
      <c r="R16" s="1" t="s">
        <v>3104</v>
      </c>
      <c r="S16" s="1" t="s">
        <v>3105</v>
      </c>
      <c r="T16" s="1" t="s">
        <v>3030</v>
      </c>
      <c r="U16" s="1" t="s">
        <v>73</v>
      </c>
      <c r="V16" s="1" t="s">
        <v>73</v>
      </c>
      <c r="W16" s="1" t="s">
        <v>4</v>
      </c>
      <c r="X16" s="1" t="s">
        <v>3030</v>
      </c>
      <c r="AC16" s="6">
        <f>Table1917[[#This Row],[US MSRP]]</f>
        <v>30</v>
      </c>
      <c r="AH16" s="1" t="s">
        <v>5</v>
      </c>
      <c r="AI16" s="1" t="s">
        <v>6</v>
      </c>
      <c r="AJ16" s="1" t="s">
        <v>73</v>
      </c>
      <c r="AK16" s="1" t="s">
        <v>73</v>
      </c>
      <c r="AL16" s="1" t="s">
        <v>73</v>
      </c>
      <c r="AM16" s="1" t="s">
        <v>76</v>
      </c>
      <c r="AN16" s="11" t="s">
        <v>3020</v>
      </c>
      <c r="AO16" s="1" t="s">
        <v>3154</v>
      </c>
      <c r="AQ16" s="1">
        <v>4911</v>
      </c>
    </row>
    <row r="17" spans="1:44" ht="42" customHeight="1" x14ac:dyDescent="0.3">
      <c r="A17" s="1" t="e">
        <f t="shared" si="2"/>
        <v>#REF!</v>
      </c>
      <c r="B17" s="5" t="e">
        <f t="shared" si="0"/>
        <v>#REF!</v>
      </c>
      <c r="C17" s="2" t="s">
        <v>3771</v>
      </c>
      <c r="D17" s="7" t="s">
        <v>443</v>
      </c>
      <c r="E17" s="7" t="s">
        <v>53</v>
      </c>
      <c r="F17" s="8">
        <v>166</v>
      </c>
      <c r="G17" s="1" t="s">
        <v>442</v>
      </c>
      <c r="K17" s="4"/>
      <c r="N17" s="1" t="e">
        <f>Currency</f>
        <v>#REF!</v>
      </c>
      <c r="P17" s="1" t="e">
        <f>WeightUOM</f>
        <v>#REF!</v>
      </c>
      <c r="R17" s="1" t="str">
        <f>Table1917[[#This Row],[Short Description]]</f>
        <v>EasyConnect MC1</v>
      </c>
      <c r="S17" s="1" t="s">
        <v>444</v>
      </c>
      <c r="T17" s="1" t="s">
        <v>433</v>
      </c>
      <c r="U17" s="1" t="s">
        <v>3</v>
      </c>
      <c r="V17" s="1" t="e">
        <f>NotForSale</f>
        <v>#REF!</v>
      </c>
      <c r="W17" s="1" t="e">
        <f>ItemStatus</f>
        <v>#REF!</v>
      </c>
      <c r="X17" s="1" t="s">
        <v>306</v>
      </c>
      <c r="AC17" s="6">
        <f>Table1917[[#This Row],[US MSRP]]</f>
        <v>166</v>
      </c>
      <c r="AH17" s="1" t="e">
        <f>FOB</f>
        <v>#REF!</v>
      </c>
      <c r="AI17" s="1" t="e">
        <f>Freight</f>
        <v>#REF!</v>
      </c>
      <c r="AJ17" s="1" t="e">
        <f>DropShip</f>
        <v>#REF!</v>
      </c>
      <c r="AK17" s="1" t="e">
        <f>EnergyStar</f>
        <v>#REF!</v>
      </c>
      <c r="AL17" s="1" t="s">
        <v>73</v>
      </c>
      <c r="AM17" s="1" t="s">
        <v>76</v>
      </c>
      <c r="AN17" s="11" t="e">
        <f>URL</f>
        <v>#REF!</v>
      </c>
      <c r="AO17" s="1" t="s">
        <v>3154</v>
      </c>
      <c r="AQ17" s="1" t="e">
        <f>InfoComm_Number</f>
        <v>#REF!</v>
      </c>
    </row>
    <row r="18" spans="1:44" ht="42" customHeight="1" x14ac:dyDescent="0.3">
      <c r="A18" s="1" t="e">
        <f t="shared" si="2"/>
        <v>#REF!</v>
      </c>
      <c r="B18" s="5" t="e">
        <f t="shared" si="0"/>
        <v>#REF!</v>
      </c>
      <c r="C18" s="2" t="s">
        <v>3772</v>
      </c>
      <c r="D18" s="7" t="s">
        <v>3041</v>
      </c>
      <c r="E18" s="7" t="s">
        <v>53</v>
      </c>
      <c r="F18" s="8">
        <v>1250</v>
      </c>
      <c r="G18" s="1" t="s">
        <v>3040</v>
      </c>
      <c r="K18" s="4"/>
      <c r="M18" s="1" t="s">
        <v>54</v>
      </c>
      <c r="N18" s="1" t="s">
        <v>1</v>
      </c>
      <c r="O18" s="3">
        <v>1.54</v>
      </c>
      <c r="P18" s="1" t="s">
        <v>2</v>
      </c>
      <c r="R18" s="1" t="s">
        <v>3041</v>
      </c>
      <c r="S18" s="1" t="s">
        <v>3148</v>
      </c>
      <c r="T18" s="1" t="s">
        <v>3147</v>
      </c>
      <c r="U18" s="1" t="s">
        <v>54</v>
      </c>
      <c r="V18" s="1" t="s">
        <v>73</v>
      </c>
      <c r="W18" s="1" t="s">
        <v>4</v>
      </c>
      <c r="X18" s="1" t="s">
        <v>306</v>
      </c>
      <c r="AC18" s="6">
        <f>Table1917[[#This Row],[US MSRP]]</f>
        <v>1250</v>
      </c>
      <c r="AH18" s="1" t="s">
        <v>5</v>
      </c>
      <c r="AI18" s="1" t="s">
        <v>6</v>
      </c>
      <c r="AJ18" s="1" t="s">
        <v>73</v>
      </c>
      <c r="AL18" s="1" t="s">
        <v>54</v>
      </c>
      <c r="AM18" s="1" t="s">
        <v>151</v>
      </c>
      <c r="AN18" s="11" t="s">
        <v>3020</v>
      </c>
      <c r="AO18" s="1" t="s">
        <v>3154</v>
      </c>
      <c r="AQ18" s="1">
        <v>4911</v>
      </c>
    </row>
    <row r="19" spans="1:44" ht="42" customHeight="1" x14ac:dyDescent="0.3">
      <c r="A19" s="1" t="s">
        <v>0</v>
      </c>
      <c r="B19" s="5" t="e">
        <f t="shared" si="0"/>
        <v>#REF!</v>
      </c>
      <c r="C19" s="2" t="s">
        <v>3773</v>
      </c>
      <c r="D19" s="12" t="s">
        <v>3501</v>
      </c>
      <c r="E19" s="12" t="s">
        <v>53</v>
      </c>
      <c r="F19" s="22">
        <v>2500</v>
      </c>
      <c r="G19" s="1" t="s">
        <v>3500</v>
      </c>
      <c r="I19" s="1" t="s">
        <v>3110</v>
      </c>
      <c r="J19" s="1" t="s">
        <v>3110</v>
      </c>
      <c r="K19" s="4" t="s">
        <v>3110</v>
      </c>
      <c r="L19" s="1" t="s">
        <v>3110</v>
      </c>
      <c r="M19" s="1" t="s">
        <v>3110</v>
      </c>
      <c r="N19" s="1" t="s">
        <v>1</v>
      </c>
      <c r="O19" s="3" t="s">
        <v>3502</v>
      </c>
      <c r="P19" s="1" t="s">
        <v>2</v>
      </c>
      <c r="Q19" s="1" t="s">
        <v>3110</v>
      </c>
      <c r="R19" s="1" t="s">
        <v>3501</v>
      </c>
      <c r="S19" s="1" t="s">
        <v>3503</v>
      </c>
      <c r="T19" s="1" t="s">
        <v>3147</v>
      </c>
      <c r="U19" s="1" t="s">
        <v>54</v>
      </c>
      <c r="V19" s="1" t="s">
        <v>73</v>
      </c>
      <c r="W19" s="1" t="s">
        <v>4</v>
      </c>
      <c r="X19" s="1" t="s">
        <v>3154</v>
      </c>
      <c r="Y19" s="1" t="s">
        <v>3110</v>
      </c>
      <c r="Z19" s="1" t="s">
        <v>3110</v>
      </c>
      <c r="AA19" s="1" t="s">
        <v>3110</v>
      </c>
      <c r="AB19" s="1" t="s">
        <v>3110</v>
      </c>
      <c r="AC19" s="6">
        <v>2500</v>
      </c>
      <c r="AD19" s="1" t="s">
        <v>3110</v>
      </c>
      <c r="AE19" s="1" t="s">
        <v>3110</v>
      </c>
      <c r="AF19" s="1" t="s">
        <v>3110</v>
      </c>
      <c r="AG19" s="1" t="s">
        <v>3110</v>
      </c>
      <c r="AH19" s="1" t="s">
        <v>5</v>
      </c>
      <c r="AI19" s="1" t="s">
        <v>6</v>
      </c>
      <c r="AJ19" s="1" t="s">
        <v>73</v>
      </c>
      <c r="AK19" s="1" t="s">
        <v>73</v>
      </c>
      <c r="AL19" s="1" t="s">
        <v>73</v>
      </c>
      <c r="AM19" s="1" t="s">
        <v>76</v>
      </c>
      <c r="AN19" s="55" t="s">
        <v>7</v>
      </c>
      <c r="AO19" s="1" t="s">
        <v>3154</v>
      </c>
      <c r="AP19" s="1" t="s">
        <v>3110</v>
      </c>
      <c r="AQ19" s="1">
        <v>4911</v>
      </c>
      <c r="AR19" s="1" t="s">
        <v>3504</v>
      </c>
    </row>
    <row r="20" spans="1:44" ht="42" customHeight="1" x14ac:dyDescent="0.3">
      <c r="A20" s="1" t="s">
        <v>0</v>
      </c>
      <c r="B20" s="5" t="e">
        <f t="shared" si="0"/>
        <v>#REF!</v>
      </c>
      <c r="C20" s="2" t="s">
        <v>3774</v>
      </c>
      <c r="D20" s="12" t="s">
        <v>3506</v>
      </c>
      <c r="E20" s="12" t="s">
        <v>53</v>
      </c>
      <c r="F20" s="22">
        <v>3000</v>
      </c>
      <c r="G20" s="1" t="s">
        <v>3505</v>
      </c>
      <c r="I20" s="1" t="s">
        <v>3110</v>
      </c>
      <c r="J20" s="1" t="s">
        <v>3110</v>
      </c>
      <c r="K20" s="4" t="s">
        <v>3110</v>
      </c>
      <c r="L20" s="1" t="s">
        <v>3110</v>
      </c>
      <c r="M20" s="1" t="s">
        <v>3110</v>
      </c>
      <c r="N20" s="1" t="s">
        <v>1</v>
      </c>
      <c r="O20" s="3" t="s">
        <v>3110</v>
      </c>
      <c r="P20" s="1" t="s">
        <v>3110</v>
      </c>
      <c r="Q20" s="1" t="s">
        <v>3110</v>
      </c>
      <c r="R20" s="1" t="s">
        <v>3506</v>
      </c>
      <c r="S20" s="1" t="s">
        <v>3507</v>
      </c>
      <c r="T20" s="1" t="s">
        <v>3158</v>
      </c>
      <c r="U20" s="1" t="s">
        <v>54</v>
      </c>
      <c r="V20" s="1" t="s">
        <v>73</v>
      </c>
      <c r="W20" s="1" t="s">
        <v>4</v>
      </c>
      <c r="X20" s="1" t="s">
        <v>3154</v>
      </c>
      <c r="Y20" s="1" t="s">
        <v>3110</v>
      </c>
      <c r="Z20" s="1" t="s">
        <v>3110</v>
      </c>
      <c r="AA20" s="1" t="s">
        <v>3508</v>
      </c>
      <c r="AB20" s="1" t="s">
        <v>3110</v>
      </c>
      <c r="AC20" s="6">
        <v>1875</v>
      </c>
      <c r="AD20" s="1" t="s">
        <v>3110</v>
      </c>
      <c r="AE20" s="1" t="s">
        <v>3110</v>
      </c>
      <c r="AF20" s="1" t="s">
        <v>3110</v>
      </c>
      <c r="AG20" s="1" t="s">
        <v>3110</v>
      </c>
      <c r="AH20" s="1" t="s">
        <v>5</v>
      </c>
      <c r="AI20" s="1" t="s">
        <v>6</v>
      </c>
      <c r="AJ20" s="1" t="s">
        <v>73</v>
      </c>
      <c r="AK20" s="1" t="s">
        <v>73</v>
      </c>
      <c r="AL20" s="1" t="s">
        <v>73</v>
      </c>
      <c r="AM20" s="1" t="s">
        <v>3110</v>
      </c>
      <c r="AN20" s="55" t="s">
        <v>7</v>
      </c>
      <c r="AO20" s="1" t="s">
        <v>3154</v>
      </c>
      <c r="AP20" s="1" t="s">
        <v>3110</v>
      </c>
      <c r="AQ20" s="1">
        <v>4911</v>
      </c>
    </row>
    <row r="21" spans="1:44" ht="42" customHeight="1" x14ac:dyDescent="0.3">
      <c r="A21" s="1" t="s">
        <v>0</v>
      </c>
      <c r="B21" s="5" t="e">
        <f t="shared" si="0"/>
        <v>#REF!</v>
      </c>
      <c r="C21" s="2" t="s">
        <v>3775</v>
      </c>
      <c r="D21" s="12" t="s">
        <v>3510</v>
      </c>
      <c r="E21" s="12" t="s">
        <v>53</v>
      </c>
      <c r="F21" s="22">
        <v>2400</v>
      </c>
      <c r="G21" s="1" t="s">
        <v>3509</v>
      </c>
      <c r="I21" s="1" t="s">
        <v>3110</v>
      </c>
      <c r="J21" s="1" t="s">
        <v>3110</v>
      </c>
      <c r="K21" s="4" t="s">
        <v>3110</v>
      </c>
      <c r="L21" s="1" t="s">
        <v>3110</v>
      </c>
      <c r="M21" s="1" t="s">
        <v>3110</v>
      </c>
      <c r="N21" s="1" t="s">
        <v>1</v>
      </c>
      <c r="O21" s="3" t="s">
        <v>3110</v>
      </c>
      <c r="P21" s="1" t="s">
        <v>3110</v>
      </c>
      <c r="Q21" s="1" t="s">
        <v>3110</v>
      </c>
      <c r="R21" s="1" t="s">
        <v>3510</v>
      </c>
      <c r="S21" s="1" t="s">
        <v>3511</v>
      </c>
      <c r="T21" s="1" t="s">
        <v>3158</v>
      </c>
      <c r="U21" s="1" t="s">
        <v>54</v>
      </c>
      <c r="V21" s="1" t="s">
        <v>73</v>
      </c>
      <c r="W21" s="1" t="s">
        <v>4</v>
      </c>
      <c r="X21" s="1" t="s">
        <v>3154</v>
      </c>
      <c r="Y21" s="1" t="s">
        <v>3110</v>
      </c>
      <c r="Z21" s="1" t="s">
        <v>3110</v>
      </c>
      <c r="AA21" s="1" t="s">
        <v>3508</v>
      </c>
      <c r="AB21" s="1" t="s">
        <v>3110</v>
      </c>
      <c r="AC21" s="6">
        <v>1500</v>
      </c>
      <c r="AD21" s="1" t="s">
        <v>3110</v>
      </c>
      <c r="AE21" s="1" t="s">
        <v>3110</v>
      </c>
      <c r="AF21" s="1" t="s">
        <v>3110</v>
      </c>
      <c r="AG21" s="1" t="s">
        <v>3110</v>
      </c>
      <c r="AH21" s="1" t="s">
        <v>5</v>
      </c>
      <c r="AI21" s="1" t="s">
        <v>6</v>
      </c>
      <c r="AJ21" s="1" t="s">
        <v>73</v>
      </c>
      <c r="AK21" s="1" t="s">
        <v>73</v>
      </c>
      <c r="AL21" s="1" t="s">
        <v>73</v>
      </c>
      <c r="AM21" s="1" t="s">
        <v>3110</v>
      </c>
      <c r="AN21" s="55" t="s">
        <v>7</v>
      </c>
      <c r="AO21" s="1" t="s">
        <v>3154</v>
      </c>
      <c r="AP21" s="1" t="s">
        <v>3110</v>
      </c>
      <c r="AQ21" s="1">
        <v>4911</v>
      </c>
    </row>
    <row r="22" spans="1:44" ht="42" customHeight="1" x14ac:dyDescent="0.3">
      <c r="A22" s="1" t="s">
        <v>0</v>
      </c>
      <c r="B22" s="5" t="e">
        <f t="shared" si="0"/>
        <v>#REF!</v>
      </c>
      <c r="C22" s="2" t="s">
        <v>3776</v>
      </c>
      <c r="D22" s="12" t="s">
        <v>3513</v>
      </c>
      <c r="E22" s="12" t="s">
        <v>53</v>
      </c>
      <c r="F22" s="22">
        <v>1400</v>
      </c>
      <c r="G22" s="1" t="s">
        <v>3512</v>
      </c>
      <c r="I22" s="1" t="s">
        <v>3110</v>
      </c>
      <c r="J22" s="1" t="s">
        <v>3110</v>
      </c>
      <c r="K22" s="4" t="s">
        <v>3110</v>
      </c>
      <c r="L22" s="1" t="s">
        <v>3110</v>
      </c>
      <c r="M22" s="1" t="s">
        <v>3110</v>
      </c>
      <c r="N22" s="1" t="s">
        <v>1</v>
      </c>
      <c r="O22" s="3" t="s">
        <v>3110</v>
      </c>
      <c r="P22" s="1" t="s">
        <v>3110</v>
      </c>
      <c r="Q22" s="1" t="s">
        <v>3110</v>
      </c>
      <c r="R22" s="1" t="s">
        <v>3513</v>
      </c>
      <c r="S22" s="1" t="s">
        <v>3514</v>
      </c>
      <c r="T22" s="1" t="s">
        <v>3158</v>
      </c>
      <c r="U22" s="1" t="s">
        <v>54</v>
      </c>
      <c r="V22" s="1" t="s">
        <v>73</v>
      </c>
      <c r="W22" s="1" t="s">
        <v>4</v>
      </c>
      <c r="X22" s="1" t="s">
        <v>3154</v>
      </c>
      <c r="Y22" s="1" t="s">
        <v>3110</v>
      </c>
      <c r="Z22" s="1" t="s">
        <v>3110</v>
      </c>
      <c r="AA22" s="1" t="s">
        <v>3110</v>
      </c>
      <c r="AB22" s="1" t="s">
        <v>3110</v>
      </c>
      <c r="AC22" s="6">
        <v>875</v>
      </c>
      <c r="AD22" s="1" t="s">
        <v>3110</v>
      </c>
      <c r="AE22" s="1" t="s">
        <v>3110</v>
      </c>
      <c r="AF22" s="1" t="s">
        <v>3110</v>
      </c>
      <c r="AG22" s="1" t="s">
        <v>3110</v>
      </c>
      <c r="AH22" s="1" t="s">
        <v>5</v>
      </c>
      <c r="AI22" s="1" t="s">
        <v>6</v>
      </c>
      <c r="AJ22" s="1" t="s">
        <v>73</v>
      </c>
      <c r="AK22" s="1" t="s">
        <v>73</v>
      </c>
      <c r="AL22" s="1" t="s">
        <v>73</v>
      </c>
      <c r="AM22" s="1" t="s">
        <v>3110</v>
      </c>
      <c r="AN22" s="55" t="s">
        <v>7</v>
      </c>
      <c r="AO22" s="1" t="s">
        <v>3154</v>
      </c>
      <c r="AP22" s="1" t="s">
        <v>3110</v>
      </c>
      <c r="AQ22" s="1">
        <v>4911</v>
      </c>
      <c r="AR22" s="28"/>
    </row>
    <row r="23" spans="1:44" ht="42" customHeight="1" x14ac:dyDescent="0.3">
      <c r="A23" s="1" t="e">
        <f>Company</f>
        <v>#REF!</v>
      </c>
      <c r="B23" s="5" t="e">
        <f t="shared" si="0"/>
        <v>#REF!</v>
      </c>
      <c r="C23" s="2" t="s">
        <v>4482</v>
      </c>
      <c r="D23" s="12" t="s">
        <v>3153</v>
      </c>
      <c r="E23" s="12" t="s">
        <v>53</v>
      </c>
      <c r="F23" s="22">
        <v>276</v>
      </c>
      <c r="G23" s="1" t="s">
        <v>516</v>
      </c>
      <c r="K23" s="4"/>
      <c r="N23" s="1" t="e">
        <f>Currency</f>
        <v>#REF!</v>
      </c>
      <c r="P23" s="1" t="e">
        <f>WeightUOM</f>
        <v>#REF!</v>
      </c>
      <c r="R23" s="1" t="str">
        <f>Table1917[[#This Row],[Short Description]]</f>
        <v>EasyConnect USB 200</v>
      </c>
      <c r="S23" s="1" t="s">
        <v>518</v>
      </c>
      <c r="T23" s="1" t="s">
        <v>519</v>
      </c>
      <c r="U23" s="1" t="s">
        <v>57</v>
      </c>
      <c r="V23" s="1" t="e">
        <f>NotForSale</f>
        <v>#REF!</v>
      </c>
      <c r="W23" s="1" t="e">
        <f>ItemStatus</f>
        <v>#REF!</v>
      </c>
      <c r="X23" s="1" t="s">
        <v>306</v>
      </c>
      <c r="AC23" s="6">
        <f>Table1917[[#This Row],[US MSRP]]</f>
        <v>276</v>
      </c>
      <c r="AH23" s="1" t="e">
        <f>FOB</f>
        <v>#REF!</v>
      </c>
      <c r="AI23" s="1" t="e">
        <f>Freight</f>
        <v>#REF!</v>
      </c>
      <c r="AJ23" s="1" t="e">
        <f>DropShip</f>
        <v>#REF!</v>
      </c>
      <c r="AK23" s="1" t="e">
        <f>EnergyStar</f>
        <v>#REF!</v>
      </c>
      <c r="AL23" s="1" t="s">
        <v>54</v>
      </c>
      <c r="AM23" s="1" t="s">
        <v>520</v>
      </c>
      <c r="AN23" s="11" t="e">
        <f>URL</f>
        <v>#REF!</v>
      </c>
      <c r="AO23" s="1" t="s">
        <v>3154</v>
      </c>
      <c r="AQ23" s="1" t="e">
        <f>InfoComm_Number</f>
        <v>#REF!</v>
      </c>
    </row>
    <row r="24" spans="1:44" ht="42" customHeight="1" x14ac:dyDescent="0.3">
      <c r="A24" s="1" t="e">
        <f>Company</f>
        <v>#REF!</v>
      </c>
      <c r="B24" s="5" t="e">
        <f t="shared" si="0"/>
        <v>#REF!</v>
      </c>
      <c r="C24" s="2" t="s">
        <v>3777</v>
      </c>
      <c r="D24" s="12" t="s">
        <v>3199</v>
      </c>
      <c r="E24" s="12" t="s">
        <v>53</v>
      </c>
      <c r="F24" s="22">
        <v>24</v>
      </c>
      <c r="G24" s="1" t="s">
        <v>3198</v>
      </c>
      <c r="I24" s="1" t="s">
        <v>3110</v>
      </c>
      <c r="J24" s="1" t="s">
        <v>3110</v>
      </c>
      <c r="K24" s="4" t="s">
        <v>3110</v>
      </c>
      <c r="L24" s="1" t="s">
        <v>3110</v>
      </c>
      <c r="M24" s="1" t="s">
        <v>3110</v>
      </c>
      <c r="N24" s="1" t="s">
        <v>1</v>
      </c>
      <c r="P24" s="1" t="s">
        <v>3110</v>
      </c>
      <c r="Q24" s="1" t="s">
        <v>3110</v>
      </c>
      <c r="R24" s="1" t="s">
        <v>3199</v>
      </c>
      <c r="S24" s="1" t="s">
        <v>3200</v>
      </c>
      <c r="T24" s="1" t="s">
        <v>3030</v>
      </c>
      <c r="U24" s="1" t="s">
        <v>73</v>
      </c>
      <c r="V24" s="1" t="s">
        <v>73</v>
      </c>
      <c r="W24" s="1" t="s">
        <v>4</v>
      </c>
      <c r="X24" s="1" t="s">
        <v>3154</v>
      </c>
      <c r="Y24" s="1" t="s">
        <v>3110</v>
      </c>
      <c r="Z24" s="1" t="s">
        <v>3110</v>
      </c>
      <c r="AA24" s="1" t="s">
        <v>3110</v>
      </c>
      <c r="AB24" s="1" t="s">
        <v>3110</v>
      </c>
      <c r="AC24" s="6">
        <f>Table1917[[#This Row],[US MSRP]]</f>
        <v>24</v>
      </c>
      <c r="AD24" s="1" t="s">
        <v>3110</v>
      </c>
      <c r="AE24" s="1" t="s">
        <v>3110</v>
      </c>
      <c r="AF24" s="1" t="s">
        <v>3110</v>
      </c>
      <c r="AG24" s="1" t="s">
        <v>3110</v>
      </c>
      <c r="AH24" s="1" t="s">
        <v>5</v>
      </c>
      <c r="AI24" s="1" t="s">
        <v>6</v>
      </c>
      <c r="AJ24" s="1" t="s">
        <v>73</v>
      </c>
      <c r="AK24" s="1" t="s">
        <v>73</v>
      </c>
      <c r="AL24" s="1" t="s">
        <v>73</v>
      </c>
      <c r="AM24" s="1" t="s">
        <v>76</v>
      </c>
      <c r="AN24" s="11" t="s">
        <v>7</v>
      </c>
      <c r="AO24" s="1" t="s">
        <v>306</v>
      </c>
      <c r="AP24" s="1" t="s">
        <v>3110</v>
      </c>
      <c r="AQ24" s="1">
        <v>4911</v>
      </c>
      <c r="AR24" s="28"/>
    </row>
    <row r="25" spans="1:44" ht="42" customHeight="1" x14ac:dyDescent="0.3">
      <c r="A25" s="1" t="e">
        <f>Company</f>
        <v>#REF!</v>
      </c>
      <c r="B25" s="5" t="e">
        <f t="shared" si="0"/>
        <v>#REF!</v>
      </c>
      <c r="C25" s="2" t="s">
        <v>3778</v>
      </c>
      <c r="D25" s="12" t="s">
        <v>3196</v>
      </c>
      <c r="E25" s="12" t="s">
        <v>53</v>
      </c>
      <c r="F25" s="22">
        <v>20</v>
      </c>
      <c r="G25" s="1" t="s">
        <v>3195</v>
      </c>
      <c r="I25" s="1" t="s">
        <v>3110</v>
      </c>
      <c r="J25" s="1" t="s">
        <v>3110</v>
      </c>
      <c r="K25" s="4" t="s">
        <v>3110</v>
      </c>
      <c r="L25" s="1" t="s">
        <v>3110</v>
      </c>
      <c r="M25" s="1" t="s">
        <v>3110</v>
      </c>
      <c r="N25" s="1" t="s">
        <v>1</v>
      </c>
      <c r="P25" s="1" t="s">
        <v>3110</v>
      </c>
      <c r="Q25" s="1" t="s">
        <v>3110</v>
      </c>
      <c r="R25" s="1" t="s">
        <v>3196</v>
      </c>
      <c r="S25" s="1" t="s">
        <v>3197</v>
      </c>
      <c r="T25" s="1" t="s">
        <v>3030</v>
      </c>
      <c r="U25" s="1" t="s">
        <v>73</v>
      </c>
      <c r="V25" s="1" t="s">
        <v>73</v>
      </c>
      <c r="W25" s="1" t="s">
        <v>4</v>
      </c>
      <c r="X25" s="1" t="s">
        <v>3154</v>
      </c>
      <c r="Y25" s="1" t="s">
        <v>3110</v>
      </c>
      <c r="Z25" s="1" t="s">
        <v>3110</v>
      </c>
      <c r="AA25" s="1" t="s">
        <v>3110</v>
      </c>
      <c r="AB25" s="1" t="s">
        <v>3110</v>
      </c>
      <c r="AC25" s="6">
        <f>Table1917[[#This Row],[US MSRP]]</f>
        <v>20</v>
      </c>
      <c r="AD25" s="1" t="s">
        <v>3110</v>
      </c>
      <c r="AE25" s="1" t="s">
        <v>3110</v>
      </c>
      <c r="AF25" s="1" t="s">
        <v>3110</v>
      </c>
      <c r="AG25" s="1" t="s">
        <v>3110</v>
      </c>
      <c r="AH25" s="1" t="s">
        <v>5</v>
      </c>
      <c r="AI25" s="1" t="s">
        <v>6</v>
      </c>
      <c r="AJ25" s="1" t="s">
        <v>73</v>
      </c>
      <c r="AK25" s="1" t="s">
        <v>73</v>
      </c>
      <c r="AL25" s="1" t="s">
        <v>73</v>
      </c>
      <c r="AM25" s="1" t="s">
        <v>76</v>
      </c>
      <c r="AN25" s="11" t="s">
        <v>7</v>
      </c>
      <c r="AO25" s="1" t="s">
        <v>306</v>
      </c>
      <c r="AP25" s="1" t="s">
        <v>3110</v>
      </c>
      <c r="AQ25" s="1">
        <v>4911</v>
      </c>
      <c r="AR25" s="28"/>
    </row>
    <row r="26" spans="1:44" ht="42" customHeight="1" x14ac:dyDescent="0.3">
      <c r="A26" s="1" t="s">
        <v>0</v>
      </c>
      <c r="B26" s="5" t="e">
        <f t="shared" si="0"/>
        <v>#REF!</v>
      </c>
      <c r="C26" s="2" t="s">
        <v>3779</v>
      </c>
      <c r="D26" s="12" t="s">
        <v>3160</v>
      </c>
      <c r="E26" s="12" t="s">
        <v>53</v>
      </c>
      <c r="F26" s="22">
        <v>36</v>
      </c>
      <c r="G26" s="1" t="s">
        <v>3159</v>
      </c>
      <c r="I26" s="1" t="s">
        <v>3110</v>
      </c>
      <c r="J26" s="1" t="s">
        <v>3110</v>
      </c>
      <c r="K26" s="4" t="s">
        <v>3110</v>
      </c>
      <c r="L26" s="1" t="s">
        <v>3110</v>
      </c>
      <c r="M26" s="1" t="s">
        <v>3110</v>
      </c>
      <c r="N26" s="1" t="s">
        <v>1</v>
      </c>
      <c r="P26" s="1" t="s">
        <v>3110</v>
      </c>
      <c r="Q26" s="1" t="s">
        <v>3110</v>
      </c>
      <c r="R26" s="1" t="s">
        <v>3160</v>
      </c>
      <c r="S26" s="1" t="s">
        <v>3161</v>
      </c>
      <c r="T26" s="1" t="s">
        <v>3030</v>
      </c>
      <c r="U26" s="1" t="s">
        <v>73</v>
      </c>
      <c r="V26" s="1" t="s">
        <v>73</v>
      </c>
      <c r="W26" s="1" t="s">
        <v>4</v>
      </c>
      <c r="X26" s="1" t="s">
        <v>3154</v>
      </c>
      <c r="Y26" s="1" t="s">
        <v>3110</v>
      </c>
      <c r="Z26" s="1" t="s">
        <v>3110</v>
      </c>
      <c r="AA26" s="1" t="s">
        <v>3110</v>
      </c>
      <c r="AB26" s="1" t="s">
        <v>3110</v>
      </c>
      <c r="AC26" s="6">
        <f>Table1917[[#This Row],[US MSRP]]</f>
        <v>36</v>
      </c>
      <c r="AD26" s="1" t="s">
        <v>3110</v>
      </c>
      <c r="AE26" s="1" t="s">
        <v>3110</v>
      </c>
      <c r="AF26" s="1" t="s">
        <v>3110</v>
      </c>
      <c r="AG26" s="1" t="s">
        <v>3110</v>
      </c>
      <c r="AH26" s="1" t="s">
        <v>5</v>
      </c>
      <c r="AI26" s="1" t="s">
        <v>6</v>
      </c>
      <c r="AJ26" s="1" t="s">
        <v>73</v>
      </c>
      <c r="AK26" s="1" t="s">
        <v>73</v>
      </c>
      <c r="AL26" s="1" t="s">
        <v>73</v>
      </c>
      <c r="AM26" s="1" t="s">
        <v>76</v>
      </c>
      <c r="AN26" s="55" t="s">
        <v>7</v>
      </c>
      <c r="AO26" s="1" t="s">
        <v>306</v>
      </c>
      <c r="AP26" s="1" t="s">
        <v>3110</v>
      </c>
      <c r="AQ26" s="1">
        <v>4911</v>
      </c>
      <c r="AR26" s="28"/>
    </row>
    <row r="27" spans="1:44" ht="42" customHeight="1" x14ac:dyDescent="0.3">
      <c r="A27" s="1" t="s">
        <v>0</v>
      </c>
      <c r="B27" s="5" t="e">
        <f t="shared" si="0"/>
        <v>#REF!</v>
      </c>
      <c r="C27" s="2" t="s">
        <v>3780</v>
      </c>
      <c r="D27" s="12" t="s">
        <v>3169</v>
      </c>
      <c r="E27" s="12" t="s">
        <v>53</v>
      </c>
      <c r="F27" s="22">
        <v>60</v>
      </c>
      <c r="G27" s="1" t="s">
        <v>3168</v>
      </c>
      <c r="I27" s="1" t="s">
        <v>3110</v>
      </c>
      <c r="J27" s="1" t="s">
        <v>3110</v>
      </c>
      <c r="K27" s="4" t="s">
        <v>3110</v>
      </c>
      <c r="L27" s="1" t="s">
        <v>3110</v>
      </c>
      <c r="M27" s="1" t="s">
        <v>3110</v>
      </c>
      <c r="N27" s="1" t="s">
        <v>1</v>
      </c>
      <c r="P27" s="1" t="s">
        <v>3110</v>
      </c>
      <c r="Q27" s="1" t="s">
        <v>3110</v>
      </c>
      <c r="R27" s="1" t="s">
        <v>3169</v>
      </c>
      <c r="S27" s="1" t="s">
        <v>3170</v>
      </c>
      <c r="T27" s="1" t="s">
        <v>3030</v>
      </c>
      <c r="U27" s="1" t="s">
        <v>73</v>
      </c>
      <c r="V27" s="1" t="s">
        <v>73</v>
      </c>
      <c r="W27" s="1" t="s">
        <v>4</v>
      </c>
      <c r="X27" s="1" t="s">
        <v>3154</v>
      </c>
      <c r="Y27" s="1" t="s">
        <v>3110</v>
      </c>
      <c r="Z27" s="1" t="s">
        <v>3110</v>
      </c>
      <c r="AA27" s="1" t="s">
        <v>3110</v>
      </c>
      <c r="AB27" s="1" t="s">
        <v>3110</v>
      </c>
      <c r="AC27" s="6">
        <f>Table1917[[#This Row],[US MSRP]]</f>
        <v>60</v>
      </c>
      <c r="AD27" s="1" t="s">
        <v>3110</v>
      </c>
      <c r="AE27" s="1" t="s">
        <v>3110</v>
      </c>
      <c r="AF27" s="1" t="s">
        <v>3110</v>
      </c>
      <c r="AG27" s="1" t="s">
        <v>3110</v>
      </c>
      <c r="AH27" s="1" t="s">
        <v>5</v>
      </c>
      <c r="AI27" s="1" t="s">
        <v>6</v>
      </c>
      <c r="AJ27" s="1" t="s">
        <v>73</v>
      </c>
      <c r="AK27" s="1" t="s">
        <v>73</v>
      </c>
      <c r="AL27" s="1" t="s">
        <v>73</v>
      </c>
      <c r="AM27" s="1" t="s">
        <v>76</v>
      </c>
      <c r="AN27" s="55" t="s">
        <v>7</v>
      </c>
      <c r="AO27" s="1" t="s">
        <v>306</v>
      </c>
      <c r="AP27" s="1" t="s">
        <v>3110</v>
      </c>
      <c r="AQ27" s="1">
        <v>4911</v>
      </c>
      <c r="AR27" s="28"/>
    </row>
    <row r="28" spans="1:44" ht="42" customHeight="1" x14ac:dyDescent="0.3">
      <c r="A28" s="1" t="e">
        <f t="shared" ref="A28:A34" si="3">Company</f>
        <v>#REF!</v>
      </c>
      <c r="B28" s="5" t="e">
        <f t="shared" si="0"/>
        <v>#REF!</v>
      </c>
      <c r="C28" s="2" t="s">
        <v>3781</v>
      </c>
      <c r="D28" s="12" t="s">
        <v>3178</v>
      </c>
      <c r="E28" s="12" t="s">
        <v>53</v>
      </c>
      <c r="F28" s="22">
        <v>36</v>
      </c>
      <c r="G28" s="1" t="s">
        <v>3177</v>
      </c>
      <c r="I28" s="1" t="s">
        <v>3110</v>
      </c>
      <c r="J28" s="1" t="s">
        <v>3110</v>
      </c>
      <c r="K28" s="4" t="s">
        <v>3110</v>
      </c>
      <c r="L28" s="1" t="s">
        <v>3110</v>
      </c>
      <c r="M28" s="1" t="s">
        <v>3110</v>
      </c>
      <c r="N28" s="1" t="s">
        <v>1</v>
      </c>
      <c r="P28" s="1" t="s">
        <v>3110</v>
      </c>
      <c r="Q28" s="1" t="s">
        <v>3110</v>
      </c>
      <c r="R28" s="1" t="s">
        <v>3178</v>
      </c>
      <c r="S28" s="1" t="s">
        <v>3179</v>
      </c>
      <c r="T28" s="1" t="s">
        <v>3030</v>
      </c>
      <c r="U28" s="1" t="s">
        <v>73</v>
      </c>
      <c r="V28" s="1" t="s">
        <v>73</v>
      </c>
      <c r="W28" s="1" t="s">
        <v>4</v>
      </c>
      <c r="X28" s="1" t="s">
        <v>3154</v>
      </c>
      <c r="Y28" s="1" t="s">
        <v>3110</v>
      </c>
      <c r="Z28" s="1" t="s">
        <v>3110</v>
      </c>
      <c r="AA28" s="1" t="s">
        <v>3110</v>
      </c>
      <c r="AB28" s="1" t="s">
        <v>3110</v>
      </c>
      <c r="AC28" s="6">
        <f>Table1917[[#This Row],[US MSRP]]</f>
        <v>36</v>
      </c>
      <c r="AD28" s="1" t="s">
        <v>3110</v>
      </c>
      <c r="AE28" s="1" t="s">
        <v>3110</v>
      </c>
      <c r="AF28" s="1" t="s">
        <v>3110</v>
      </c>
      <c r="AG28" s="1" t="s">
        <v>3110</v>
      </c>
      <c r="AH28" s="1" t="s">
        <v>5</v>
      </c>
      <c r="AI28" s="1" t="s">
        <v>6</v>
      </c>
      <c r="AJ28" s="1" t="s">
        <v>73</v>
      </c>
      <c r="AK28" s="1" t="s">
        <v>73</v>
      </c>
      <c r="AL28" s="1" t="s">
        <v>73</v>
      </c>
      <c r="AM28" s="1" t="s">
        <v>76</v>
      </c>
      <c r="AN28" s="11" t="s">
        <v>7</v>
      </c>
      <c r="AO28" s="1" t="s">
        <v>306</v>
      </c>
      <c r="AP28" s="1" t="s">
        <v>3110</v>
      </c>
      <c r="AQ28" s="1">
        <v>4911</v>
      </c>
      <c r="AR28" s="28"/>
    </row>
    <row r="29" spans="1:44" ht="42" customHeight="1" x14ac:dyDescent="0.3">
      <c r="A29" s="1" t="e">
        <f t="shared" si="3"/>
        <v>#REF!</v>
      </c>
      <c r="B29" s="5" t="e">
        <f t="shared" si="0"/>
        <v>#REF!</v>
      </c>
      <c r="C29" s="2" t="s">
        <v>3782</v>
      </c>
      <c r="D29" s="7" t="s">
        <v>3047</v>
      </c>
      <c r="E29" s="7" t="s">
        <v>53</v>
      </c>
      <c r="F29" s="8">
        <v>50</v>
      </c>
      <c r="G29" s="1" t="s">
        <v>3046</v>
      </c>
      <c r="K29" s="4"/>
      <c r="N29" s="1" t="s">
        <v>1</v>
      </c>
      <c r="R29" s="1" t="s">
        <v>3047</v>
      </c>
      <c r="S29" s="1" t="s">
        <v>3244</v>
      </c>
      <c r="T29" s="1" t="s">
        <v>3030</v>
      </c>
      <c r="U29" s="1" t="s">
        <v>73</v>
      </c>
      <c r="V29" s="1" t="s">
        <v>73</v>
      </c>
      <c r="W29" s="1" t="s">
        <v>4</v>
      </c>
      <c r="X29" s="1" t="s">
        <v>3030</v>
      </c>
      <c r="AC29" s="6">
        <f>Table1917[[#This Row],[US MSRP]]</f>
        <v>50</v>
      </c>
      <c r="AH29" s="1" t="s">
        <v>5</v>
      </c>
      <c r="AI29" s="1" t="s">
        <v>6</v>
      </c>
      <c r="AJ29" s="1" t="s">
        <v>73</v>
      </c>
      <c r="AK29" s="1" t="s">
        <v>73</v>
      </c>
      <c r="AL29" s="1" t="s">
        <v>73</v>
      </c>
      <c r="AM29" s="1" t="s">
        <v>76</v>
      </c>
      <c r="AN29" s="11" t="s">
        <v>3020</v>
      </c>
      <c r="AO29" s="1" t="s">
        <v>3154</v>
      </c>
      <c r="AQ29" s="1">
        <v>4911</v>
      </c>
    </row>
    <row r="30" spans="1:44" ht="42" customHeight="1" x14ac:dyDescent="0.3">
      <c r="A30" s="1" t="e">
        <f t="shared" si="3"/>
        <v>#REF!</v>
      </c>
      <c r="B30" s="5" t="e">
        <f t="shared" si="0"/>
        <v>#REF!</v>
      </c>
      <c r="C30" s="2" t="s">
        <v>3783</v>
      </c>
      <c r="D30" s="7" t="s">
        <v>3049</v>
      </c>
      <c r="E30" s="7" t="s">
        <v>53</v>
      </c>
      <c r="F30" s="8">
        <v>120</v>
      </c>
      <c r="G30" s="1" t="s">
        <v>3048</v>
      </c>
      <c r="K30" s="4"/>
      <c r="N30" s="1" t="s">
        <v>1</v>
      </c>
      <c r="R30" s="1" t="s">
        <v>3049</v>
      </c>
      <c r="S30" s="1" t="s">
        <v>3050</v>
      </c>
      <c r="T30" s="1" t="s">
        <v>3030</v>
      </c>
      <c r="U30" s="1" t="s">
        <v>73</v>
      </c>
      <c r="V30" s="1" t="s">
        <v>73</v>
      </c>
      <c r="W30" s="1" t="s">
        <v>4</v>
      </c>
      <c r="X30" s="1" t="s">
        <v>3030</v>
      </c>
      <c r="AC30" s="6">
        <f>Table1917[[#This Row],[US MSRP]]</f>
        <v>120</v>
      </c>
      <c r="AH30" s="1" t="s">
        <v>5</v>
      </c>
      <c r="AI30" s="1" t="s">
        <v>6</v>
      </c>
      <c r="AJ30" s="1" t="s">
        <v>73</v>
      </c>
      <c r="AK30" s="1" t="s">
        <v>73</v>
      </c>
      <c r="AL30" s="1" t="s">
        <v>73</v>
      </c>
      <c r="AM30" s="1" t="s">
        <v>76</v>
      </c>
      <c r="AN30" s="11" t="s">
        <v>3020</v>
      </c>
      <c r="AO30" s="1" t="s">
        <v>3154</v>
      </c>
      <c r="AQ30" s="1">
        <v>4911</v>
      </c>
    </row>
    <row r="31" spans="1:44" ht="42" customHeight="1" x14ac:dyDescent="0.3">
      <c r="A31" s="1" t="e">
        <f t="shared" si="3"/>
        <v>#REF!</v>
      </c>
      <c r="B31" s="5" t="e">
        <f t="shared" si="0"/>
        <v>#REF!</v>
      </c>
      <c r="C31" s="2" t="s">
        <v>3784</v>
      </c>
      <c r="D31" s="7" t="s">
        <v>3187</v>
      </c>
      <c r="E31" s="7" t="s">
        <v>53</v>
      </c>
      <c r="F31" s="8">
        <v>150</v>
      </c>
      <c r="G31" s="1" t="s">
        <v>3186</v>
      </c>
      <c r="I31" s="1" t="s">
        <v>3110</v>
      </c>
      <c r="J31" s="1" t="s">
        <v>3110</v>
      </c>
      <c r="K31" s="4" t="s">
        <v>3110</v>
      </c>
      <c r="L31" s="1" t="s">
        <v>3110</v>
      </c>
      <c r="M31" s="1" t="s">
        <v>3110</v>
      </c>
      <c r="N31" s="1" t="s">
        <v>1</v>
      </c>
      <c r="P31" s="1" t="s">
        <v>3110</v>
      </c>
      <c r="Q31" s="1" t="s">
        <v>3110</v>
      </c>
      <c r="R31" s="1" t="s">
        <v>3187</v>
      </c>
      <c r="S31" s="1" t="s">
        <v>3188</v>
      </c>
      <c r="T31" s="1" t="s">
        <v>3030</v>
      </c>
      <c r="U31" s="1" t="s">
        <v>73</v>
      </c>
      <c r="V31" s="1" t="s">
        <v>73</v>
      </c>
      <c r="W31" s="1" t="s">
        <v>4</v>
      </c>
      <c r="X31" s="1" t="s">
        <v>3154</v>
      </c>
      <c r="Y31" s="1" t="s">
        <v>3110</v>
      </c>
      <c r="Z31" s="1" t="s">
        <v>3110</v>
      </c>
      <c r="AA31" s="1" t="s">
        <v>3110</v>
      </c>
      <c r="AB31" s="1" t="s">
        <v>3110</v>
      </c>
      <c r="AC31" s="6">
        <f>Table1917[[#This Row],[US MSRP]]</f>
        <v>150</v>
      </c>
      <c r="AD31" s="1" t="s">
        <v>3110</v>
      </c>
      <c r="AE31" s="1" t="s">
        <v>3110</v>
      </c>
      <c r="AF31" s="1" t="s">
        <v>3110</v>
      </c>
      <c r="AG31" s="1" t="s">
        <v>3110</v>
      </c>
      <c r="AH31" s="1" t="s">
        <v>5</v>
      </c>
      <c r="AI31" s="1" t="s">
        <v>6</v>
      </c>
      <c r="AJ31" s="1" t="s">
        <v>73</v>
      </c>
      <c r="AK31" s="1" t="s">
        <v>73</v>
      </c>
      <c r="AL31" s="1" t="s">
        <v>73</v>
      </c>
      <c r="AM31" s="1" t="s">
        <v>76</v>
      </c>
      <c r="AN31" s="11" t="s">
        <v>7</v>
      </c>
      <c r="AO31" s="1" t="s">
        <v>306</v>
      </c>
      <c r="AP31" s="1" t="s">
        <v>3110</v>
      </c>
      <c r="AQ31" s="1">
        <v>4911</v>
      </c>
      <c r="AR31" s="28"/>
    </row>
    <row r="32" spans="1:44" ht="42" customHeight="1" x14ac:dyDescent="0.3">
      <c r="A32" s="1" t="e">
        <f t="shared" si="3"/>
        <v>#REF!</v>
      </c>
      <c r="B32" s="5" t="e">
        <f t="shared" si="0"/>
        <v>#REF!</v>
      </c>
      <c r="C32" s="2" t="s">
        <v>3785</v>
      </c>
      <c r="D32" s="7" t="s">
        <v>3052</v>
      </c>
      <c r="E32" s="7" t="s">
        <v>53</v>
      </c>
      <c r="F32" s="8">
        <v>300</v>
      </c>
      <c r="G32" s="1" t="s">
        <v>3051</v>
      </c>
      <c r="K32" s="4"/>
      <c r="N32" s="1" t="s">
        <v>1</v>
      </c>
      <c r="R32" s="1" t="s">
        <v>3052</v>
      </c>
      <c r="S32" s="1" t="s">
        <v>3138</v>
      </c>
      <c r="T32" s="1" t="s">
        <v>3030</v>
      </c>
      <c r="U32" s="1" t="s">
        <v>73</v>
      </c>
      <c r="V32" s="1" t="s">
        <v>73</v>
      </c>
      <c r="W32" s="1" t="s">
        <v>4</v>
      </c>
      <c r="X32" s="1" t="s">
        <v>3030</v>
      </c>
      <c r="AC32" s="6">
        <f>Table1917[[#This Row],[US MSRP]]</f>
        <v>300</v>
      </c>
      <c r="AH32" s="1" t="s">
        <v>5</v>
      </c>
      <c r="AI32" s="1" t="s">
        <v>6</v>
      </c>
      <c r="AJ32" s="1" t="s">
        <v>73</v>
      </c>
      <c r="AK32" s="1" t="s">
        <v>73</v>
      </c>
      <c r="AL32" s="1" t="s">
        <v>73</v>
      </c>
      <c r="AM32" s="1" t="s">
        <v>76</v>
      </c>
      <c r="AN32" s="11" t="s">
        <v>3020</v>
      </c>
      <c r="AO32" s="1" t="s">
        <v>3154</v>
      </c>
      <c r="AQ32" s="1">
        <v>4911</v>
      </c>
    </row>
    <row r="33" spans="1:44" ht="42" customHeight="1" x14ac:dyDescent="0.3">
      <c r="A33" s="1" t="e">
        <f t="shared" si="3"/>
        <v>#REF!</v>
      </c>
      <c r="B33" s="5" t="e">
        <f t="shared" si="0"/>
        <v>#REF!</v>
      </c>
      <c r="C33" s="2" t="s">
        <v>3786</v>
      </c>
      <c r="D33" s="7" t="s">
        <v>3190</v>
      </c>
      <c r="E33" s="7" t="s">
        <v>53</v>
      </c>
      <c r="F33" s="8">
        <v>250</v>
      </c>
      <c r="G33" s="1" t="s">
        <v>3189</v>
      </c>
      <c r="I33" s="1" t="s">
        <v>3110</v>
      </c>
      <c r="J33" s="1" t="s">
        <v>3110</v>
      </c>
      <c r="K33" s="4" t="s">
        <v>3110</v>
      </c>
      <c r="L33" s="1" t="s">
        <v>3110</v>
      </c>
      <c r="M33" s="1" t="s">
        <v>3110</v>
      </c>
      <c r="N33" s="1" t="s">
        <v>1</v>
      </c>
      <c r="P33" s="1" t="s">
        <v>3110</v>
      </c>
      <c r="Q33" s="1" t="s">
        <v>3110</v>
      </c>
      <c r="R33" s="1" t="s">
        <v>3190</v>
      </c>
      <c r="S33" s="1" t="s">
        <v>3191</v>
      </c>
      <c r="T33" s="1" t="s">
        <v>3030</v>
      </c>
      <c r="U33" s="1" t="s">
        <v>73</v>
      </c>
      <c r="V33" s="1" t="s">
        <v>73</v>
      </c>
      <c r="W33" s="1" t="s">
        <v>4</v>
      </c>
      <c r="X33" s="1" t="s">
        <v>3154</v>
      </c>
      <c r="Y33" s="1" t="s">
        <v>3110</v>
      </c>
      <c r="Z33" s="1" t="s">
        <v>3110</v>
      </c>
      <c r="AA33" s="1" t="s">
        <v>3110</v>
      </c>
      <c r="AB33" s="1" t="s">
        <v>3110</v>
      </c>
      <c r="AC33" s="6">
        <f>Table1917[[#This Row],[US MSRP]]</f>
        <v>250</v>
      </c>
      <c r="AD33" s="1" t="s">
        <v>3110</v>
      </c>
      <c r="AE33" s="1" t="s">
        <v>3110</v>
      </c>
      <c r="AF33" s="1" t="s">
        <v>3110</v>
      </c>
      <c r="AG33" s="1" t="s">
        <v>3110</v>
      </c>
      <c r="AH33" s="1" t="s">
        <v>5</v>
      </c>
      <c r="AI33" s="1" t="s">
        <v>6</v>
      </c>
      <c r="AJ33" s="1" t="s">
        <v>73</v>
      </c>
      <c r="AK33" s="1" t="s">
        <v>73</v>
      </c>
      <c r="AL33" s="1" t="s">
        <v>73</v>
      </c>
      <c r="AM33" s="1" t="s">
        <v>76</v>
      </c>
      <c r="AN33" s="11" t="s">
        <v>7</v>
      </c>
      <c r="AO33" s="1" t="s">
        <v>306</v>
      </c>
      <c r="AP33" s="1" t="s">
        <v>3110</v>
      </c>
      <c r="AQ33" s="1">
        <v>4911</v>
      </c>
      <c r="AR33" s="28"/>
    </row>
    <row r="34" spans="1:44" ht="42" customHeight="1" x14ac:dyDescent="0.3">
      <c r="A34" s="1" t="e">
        <f t="shared" si="3"/>
        <v>#REF!</v>
      </c>
      <c r="B34" s="5" t="e">
        <f t="shared" si="0"/>
        <v>#REF!</v>
      </c>
      <c r="C34" s="2" t="s">
        <v>3787</v>
      </c>
      <c r="D34" s="7" t="s">
        <v>3043</v>
      </c>
      <c r="E34" s="7" t="s">
        <v>53</v>
      </c>
      <c r="F34" s="8">
        <v>24</v>
      </c>
      <c r="G34" s="1" t="s">
        <v>3042</v>
      </c>
      <c r="K34" s="4"/>
      <c r="N34" s="1" t="s">
        <v>1</v>
      </c>
      <c r="R34" s="1" t="s">
        <v>3043</v>
      </c>
      <c r="S34" s="1" t="s">
        <v>3044</v>
      </c>
      <c r="T34" s="1" t="s">
        <v>3030</v>
      </c>
      <c r="U34" s="1" t="s">
        <v>73</v>
      </c>
      <c r="V34" s="1" t="s">
        <v>73</v>
      </c>
      <c r="W34" s="1" t="s">
        <v>4</v>
      </c>
      <c r="X34" s="1" t="s">
        <v>3030</v>
      </c>
      <c r="AC34" s="6">
        <f>Table1917[[#This Row],[US MSRP]]</f>
        <v>24</v>
      </c>
      <c r="AH34" s="1" t="s">
        <v>5</v>
      </c>
      <c r="AI34" s="1" t="s">
        <v>6</v>
      </c>
      <c r="AJ34" s="1" t="s">
        <v>73</v>
      </c>
      <c r="AK34" s="1" t="s">
        <v>73</v>
      </c>
      <c r="AL34" s="1" t="s">
        <v>73</v>
      </c>
      <c r="AM34" s="1" t="s">
        <v>76</v>
      </c>
      <c r="AN34" s="11" t="s">
        <v>3020</v>
      </c>
      <c r="AO34" s="1" t="s">
        <v>3154</v>
      </c>
      <c r="AQ34" s="1">
        <v>4911</v>
      </c>
    </row>
    <row r="35" spans="1:44" ht="42" customHeight="1" x14ac:dyDescent="0.3">
      <c r="A35" s="1" t="s">
        <v>0</v>
      </c>
      <c r="B35" s="5" t="e">
        <f t="shared" si="0"/>
        <v>#REF!</v>
      </c>
      <c r="C35" s="2" t="s">
        <v>3788</v>
      </c>
      <c r="D35" s="7" t="s">
        <v>3163</v>
      </c>
      <c r="E35" s="7" t="s">
        <v>53</v>
      </c>
      <c r="F35" s="8">
        <v>40</v>
      </c>
      <c r="G35" s="1" t="s">
        <v>3162</v>
      </c>
      <c r="I35" s="1" t="s">
        <v>3110</v>
      </c>
      <c r="J35" s="1" t="s">
        <v>3110</v>
      </c>
      <c r="K35" s="4" t="s">
        <v>3110</v>
      </c>
      <c r="L35" s="1" t="s">
        <v>3110</v>
      </c>
      <c r="M35" s="1" t="s">
        <v>3110</v>
      </c>
      <c r="N35" s="1" t="s">
        <v>1</v>
      </c>
      <c r="P35" s="1" t="s">
        <v>3110</v>
      </c>
      <c r="Q35" s="1" t="s">
        <v>3110</v>
      </c>
      <c r="R35" s="1" t="s">
        <v>3163</v>
      </c>
      <c r="S35" s="1" t="s">
        <v>3164</v>
      </c>
      <c r="T35" s="1" t="s">
        <v>3030</v>
      </c>
      <c r="U35" s="1" t="s">
        <v>73</v>
      </c>
      <c r="V35" s="1" t="s">
        <v>73</v>
      </c>
      <c r="W35" s="1" t="s">
        <v>4</v>
      </c>
      <c r="X35" s="1" t="s">
        <v>3154</v>
      </c>
      <c r="Y35" s="1" t="s">
        <v>3110</v>
      </c>
      <c r="Z35" s="1" t="s">
        <v>3110</v>
      </c>
      <c r="AA35" s="1" t="s">
        <v>3110</v>
      </c>
      <c r="AB35" s="1" t="s">
        <v>3110</v>
      </c>
      <c r="AC35" s="6">
        <f>Table1917[[#This Row],[US MSRP]]</f>
        <v>40</v>
      </c>
      <c r="AD35" s="1" t="s">
        <v>3110</v>
      </c>
      <c r="AE35" s="1" t="s">
        <v>3110</v>
      </c>
      <c r="AF35" s="1" t="s">
        <v>3110</v>
      </c>
      <c r="AG35" s="1" t="s">
        <v>3110</v>
      </c>
      <c r="AH35" s="1" t="s">
        <v>5</v>
      </c>
      <c r="AI35" s="1" t="s">
        <v>6</v>
      </c>
      <c r="AJ35" s="1" t="s">
        <v>73</v>
      </c>
      <c r="AK35" s="1" t="s">
        <v>73</v>
      </c>
      <c r="AL35" s="1" t="s">
        <v>73</v>
      </c>
      <c r="AM35" s="1" t="s">
        <v>76</v>
      </c>
      <c r="AN35" s="55" t="s">
        <v>7</v>
      </c>
      <c r="AO35" s="1" t="s">
        <v>306</v>
      </c>
      <c r="AP35" s="1" t="s">
        <v>3110</v>
      </c>
      <c r="AQ35" s="1">
        <v>4911</v>
      </c>
      <c r="AR35" s="28"/>
    </row>
    <row r="36" spans="1:44" ht="42" customHeight="1" x14ac:dyDescent="0.3">
      <c r="A36" s="1" t="e">
        <f>Company</f>
        <v>#REF!</v>
      </c>
      <c r="B36" s="5" t="e">
        <f t="shared" si="0"/>
        <v>#REF!</v>
      </c>
      <c r="C36" s="2" t="s">
        <v>3789</v>
      </c>
      <c r="D36" s="7" t="s">
        <v>3172</v>
      </c>
      <c r="E36" s="7" t="s">
        <v>53</v>
      </c>
      <c r="F36" s="8">
        <v>24</v>
      </c>
      <c r="G36" s="1" t="s">
        <v>3171</v>
      </c>
      <c r="I36" s="1" t="s">
        <v>3110</v>
      </c>
      <c r="J36" s="1" t="s">
        <v>3110</v>
      </c>
      <c r="K36" s="4" t="s">
        <v>3110</v>
      </c>
      <c r="L36" s="1" t="s">
        <v>3110</v>
      </c>
      <c r="M36" s="1" t="s">
        <v>3110</v>
      </c>
      <c r="N36" s="1" t="s">
        <v>1</v>
      </c>
      <c r="P36" s="1" t="s">
        <v>3110</v>
      </c>
      <c r="Q36" s="1" t="s">
        <v>3110</v>
      </c>
      <c r="R36" s="1" t="s">
        <v>3172</v>
      </c>
      <c r="S36" s="1" t="s">
        <v>3173</v>
      </c>
      <c r="T36" s="1" t="s">
        <v>3030</v>
      </c>
      <c r="U36" s="1" t="s">
        <v>73</v>
      </c>
      <c r="V36" s="1" t="s">
        <v>73</v>
      </c>
      <c r="W36" s="1" t="s">
        <v>4</v>
      </c>
      <c r="X36" s="1" t="s">
        <v>3154</v>
      </c>
      <c r="Y36" s="1" t="s">
        <v>3110</v>
      </c>
      <c r="Z36" s="1" t="s">
        <v>3110</v>
      </c>
      <c r="AA36" s="1" t="s">
        <v>3110</v>
      </c>
      <c r="AB36" s="1" t="s">
        <v>3110</v>
      </c>
      <c r="AC36" s="6">
        <f>Table1917[[#This Row],[US MSRP]]</f>
        <v>24</v>
      </c>
      <c r="AD36" s="1" t="s">
        <v>3110</v>
      </c>
      <c r="AE36" s="1" t="s">
        <v>3110</v>
      </c>
      <c r="AF36" s="1" t="s">
        <v>3110</v>
      </c>
      <c r="AG36" s="1" t="s">
        <v>3110</v>
      </c>
      <c r="AH36" s="1" t="s">
        <v>5</v>
      </c>
      <c r="AI36" s="1" t="s">
        <v>6</v>
      </c>
      <c r="AJ36" s="1" t="s">
        <v>73</v>
      </c>
      <c r="AK36" s="1" t="s">
        <v>73</v>
      </c>
      <c r="AL36" s="1" t="s">
        <v>73</v>
      </c>
      <c r="AM36" s="1" t="s">
        <v>76</v>
      </c>
      <c r="AN36" s="11" t="s">
        <v>7</v>
      </c>
      <c r="AO36" s="1" t="s">
        <v>306</v>
      </c>
      <c r="AP36" s="1" t="s">
        <v>3110</v>
      </c>
      <c r="AQ36" s="1">
        <v>4911</v>
      </c>
      <c r="AR36" s="28"/>
    </row>
    <row r="37" spans="1:44" ht="42" customHeight="1" x14ac:dyDescent="0.3">
      <c r="A37" s="1" t="e">
        <f>Company</f>
        <v>#REF!</v>
      </c>
      <c r="B37" s="5" t="e">
        <f t="shared" si="0"/>
        <v>#REF!</v>
      </c>
      <c r="C37" s="2" t="s">
        <v>3790</v>
      </c>
      <c r="D37" s="7" t="s">
        <v>3181</v>
      </c>
      <c r="E37" s="7" t="s">
        <v>53</v>
      </c>
      <c r="F37" s="8">
        <v>30</v>
      </c>
      <c r="G37" s="1" t="s">
        <v>3180</v>
      </c>
      <c r="I37" s="1" t="s">
        <v>3110</v>
      </c>
      <c r="J37" s="1" t="s">
        <v>3110</v>
      </c>
      <c r="K37" s="4" t="s">
        <v>3110</v>
      </c>
      <c r="L37" s="1" t="s">
        <v>3110</v>
      </c>
      <c r="M37" s="1" t="s">
        <v>3110</v>
      </c>
      <c r="N37" s="1" t="s">
        <v>1</v>
      </c>
      <c r="P37" s="1" t="s">
        <v>3110</v>
      </c>
      <c r="Q37" s="1" t="s">
        <v>3110</v>
      </c>
      <c r="R37" s="1" t="s">
        <v>3181</v>
      </c>
      <c r="S37" s="1" t="s">
        <v>3182</v>
      </c>
      <c r="T37" s="1" t="s">
        <v>3030</v>
      </c>
      <c r="U37" s="1" t="s">
        <v>73</v>
      </c>
      <c r="V37" s="1" t="s">
        <v>73</v>
      </c>
      <c r="W37" s="1" t="s">
        <v>4</v>
      </c>
      <c r="X37" s="1" t="s">
        <v>3154</v>
      </c>
      <c r="Y37" s="1" t="s">
        <v>3110</v>
      </c>
      <c r="Z37" s="1" t="s">
        <v>3110</v>
      </c>
      <c r="AA37" s="1" t="s">
        <v>3110</v>
      </c>
      <c r="AB37" s="1" t="s">
        <v>3110</v>
      </c>
      <c r="AC37" s="6">
        <f>Table1917[[#This Row],[US MSRP]]</f>
        <v>30</v>
      </c>
      <c r="AD37" s="1" t="s">
        <v>3110</v>
      </c>
      <c r="AE37" s="1" t="s">
        <v>3110</v>
      </c>
      <c r="AF37" s="1" t="s">
        <v>3110</v>
      </c>
      <c r="AG37" s="1" t="s">
        <v>3110</v>
      </c>
      <c r="AH37" s="1" t="s">
        <v>5</v>
      </c>
      <c r="AI37" s="1" t="s">
        <v>6</v>
      </c>
      <c r="AJ37" s="1" t="s">
        <v>73</v>
      </c>
      <c r="AK37" s="1" t="s">
        <v>73</v>
      </c>
      <c r="AL37" s="1" t="s">
        <v>73</v>
      </c>
      <c r="AM37" s="1" t="s">
        <v>76</v>
      </c>
      <c r="AN37" s="11" t="s">
        <v>7</v>
      </c>
      <c r="AO37" s="1" t="s">
        <v>306</v>
      </c>
      <c r="AP37" s="1" t="s">
        <v>3110</v>
      </c>
      <c r="AQ37" s="1">
        <v>4911</v>
      </c>
      <c r="AR37" s="28"/>
    </row>
    <row r="38" spans="1:44" ht="42" customHeight="1" x14ac:dyDescent="0.3">
      <c r="A38" s="1" t="e">
        <f>Company</f>
        <v>#REF!</v>
      </c>
      <c r="B38" s="5" t="e">
        <f t="shared" si="0"/>
        <v>#REF!</v>
      </c>
      <c r="C38" s="2" t="s">
        <v>3791</v>
      </c>
      <c r="D38" s="7" t="s">
        <v>3054</v>
      </c>
      <c r="E38" s="7" t="s">
        <v>53</v>
      </c>
      <c r="F38" s="8">
        <v>400</v>
      </c>
      <c r="G38" s="1" t="s">
        <v>3053</v>
      </c>
      <c r="K38" s="4"/>
      <c r="N38" s="1" t="s">
        <v>1</v>
      </c>
      <c r="R38" s="1" t="s">
        <v>3054</v>
      </c>
      <c r="S38" s="1" t="s">
        <v>3139</v>
      </c>
      <c r="T38" s="1" t="s">
        <v>3030</v>
      </c>
      <c r="U38" s="1" t="s">
        <v>73</v>
      </c>
      <c r="V38" s="1" t="s">
        <v>73</v>
      </c>
      <c r="W38" s="1" t="s">
        <v>4</v>
      </c>
      <c r="X38" s="1" t="s">
        <v>3030</v>
      </c>
      <c r="AC38" s="6">
        <f>Table1917[[#This Row],[US MSRP]]</f>
        <v>400</v>
      </c>
      <c r="AH38" s="1" t="s">
        <v>5</v>
      </c>
      <c r="AI38" s="1" t="s">
        <v>6</v>
      </c>
      <c r="AJ38" s="1" t="s">
        <v>73</v>
      </c>
      <c r="AK38" s="1" t="s">
        <v>73</v>
      </c>
      <c r="AL38" s="1" t="s">
        <v>73</v>
      </c>
      <c r="AM38" s="1" t="s">
        <v>76</v>
      </c>
      <c r="AN38" s="11" t="s">
        <v>3020</v>
      </c>
      <c r="AO38" s="1" t="s">
        <v>3154</v>
      </c>
      <c r="AQ38" s="1">
        <v>4911</v>
      </c>
    </row>
    <row r="39" spans="1:44" ht="42" customHeight="1" x14ac:dyDescent="0.3">
      <c r="A39" s="1" t="e">
        <f>Company</f>
        <v>#REF!</v>
      </c>
      <c r="B39" s="5" t="e">
        <f t="shared" si="0"/>
        <v>#REF!</v>
      </c>
      <c r="C39" s="2" t="s">
        <v>3792</v>
      </c>
      <c r="D39" s="7" t="s">
        <v>3193</v>
      </c>
      <c r="E39" s="7" t="s">
        <v>53</v>
      </c>
      <c r="F39" s="8">
        <v>350</v>
      </c>
      <c r="G39" s="1" t="s">
        <v>3192</v>
      </c>
      <c r="I39" s="1" t="s">
        <v>3110</v>
      </c>
      <c r="J39" s="1" t="s">
        <v>3110</v>
      </c>
      <c r="K39" s="4" t="s">
        <v>3110</v>
      </c>
      <c r="L39" s="1" t="s">
        <v>3110</v>
      </c>
      <c r="M39" s="1" t="s">
        <v>3110</v>
      </c>
      <c r="N39" s="1" t="s">
        <v>1</v>
      </c>
      <c r="P39" s="1" t="s">
        <v>3110</v>
      </c>
      <c r="Q39" s="1" t="s">
        <v>3110</v>
      </c>
      <c r="R39" s="1" t="s">
        <v>3193</v>
      </c>
      <c r="S39" s="1" t="s">
        <v>3194</v>
      </c>
      <c r="T39" s="1" t="s">
        <v>3030</v>
      </c>
      <c r="U39" s="1" t="s">
        <v>73</v>
      </c>
      <c r="V39" s="1" t="s">
        <v>73</v>
      </c>
      <c r="W39" s="1" t="s">
        <v>4</v>
      </c>
      <c r="X39" s="1" t="s">
        <v>3154</v>
      </c>
      <c r="Y39" s="1" t="s">
        <v>3110</v>
      </c>
      <c r="Z39" s="1" t="s">
        <v>3110</v>
      </c>
      <c r="AA39" s="1" t="s">
        <v>3110</v>
      </c>
      <c r="AB39" s="1" t="s">
        <v>3110</v>
      </c>
      <c r="AC39" s="6">
        <f>Table1917[[#This Row],[US MSRP]]</f>
        <v>350</v>
      </c>
      <c r="AD39" s="1" t="s">
        <v>3110</v>
      </c>
      <c r="AE39" s="1" t="s">
        <v>3110</v>
      </c>
      <c r="AF39" s="1" t="s">
        <v>3110</v>
      </c>
      <c r="AG39" s="1" t="s">
        <v>3110</v>
      </c>
      <c r="AH39" s="1" t="s">
        <v>5</v>
      </c>
      <c r="AI39" s="1" t="s">
        <v>6</v>
      </c>
      <c r="AJ39" s="1" t="s">
        <v>73</v>
      </c>
      <c r="AK39" s="1" t="s">
        <v>73</v>
      </c>
      <c r="AL39" s="1" t="s">
        <v>73</v>
      </c>
      <c r="AM39" s="1" t="s">
        <v>76</v>
      </c>
      <c r="AN39" s="11" t="s">
        <v>7</v>
      </c>
      <c r="AO39" s="1" t="s">
        <v>306</v>
      </c>
      <c r="AP39" s="1" t="s">
        <v>3110</v>
      </c>
      <c r="AQ39" s="1">
        <v>4911</v>
      </c>
      <c r="AR39" s="28"/>
    </row>
    <row r="40" spans="1:44" ht="42" customHeight="1" x14ac:dyDescent="0.3">
      <c r="A40" s="1" t="e">
        <f>Company</f>
        <v>#REF!</v>
      </c>
      <c r="B40" s="5" t="e">
        <f t="shared" si="0"/>
        <v>#REF!</v>
      </c>
      <c r="C40" s="2" t="s">
        <v>3793</v>
      </c>
      <c r="D40" s="7" t="s">
        <v>3106</v>
      </c>
      <c r="E40" s="7" t="s">
        <v>53</v>
      </c>
      <c r="F40" s="8">
        <v>30</v>
      </c>
      <c r="G40" s="1" t="s">
        <v>3045</v>
      </c>
      <c r="K40" s="4"/>
      <c r="N40" s="1" t="s">
        <v>1</v>
      </c>
      <c r="R40" s="1" t="s">
        <v>3106</v>
      </c>
      <c r="S40" s="1" t="s">
        <v>3107</v>
      </c>
      <c r="T40" s="1" t="s">
        <v>3030</v>
      </c>
      <c r="U40" s="1" t="s">
        <v>73</v>
      </c>
      <c r="V40" s="1" t="s">
        <v>73</v>
      </c>
      <c r="W40" s="1" t="s">
        <v>4</v>
      </c>
      <c r="X40" s="1" t="s">
        <v>3030</v>
      </c>
      <c r="AC40" s="6">
        <f>Table1917[[#This Row],[US MSRP]]</f>
        <v>30</v>
      </c>
      <c r="AH40" s="1" t="s">
        <v>5</v>
      </c>
      <c r="AI40" s="1" t="s">
        <v>6</v>
      </c>
      <c r="AJ40" s="1" t="s">
        <v>73</v>
      </c>
      <c r="AK40" s="1" t="s">
        <v>73</v>
      </c>
      <c r="AL40" s="1" t="s">
        <v>73</v>
      </c>
      <c r="AM40" s="1" t="s">
        <v>76</v>
      </c>
      <c r="AN40" s="11" t="s">
        <v>3020</v>
      </c>
      <c r="AO40" s="1" t="s">
        <v>3154</v>
      </c>
      <c r="AQ40" s="1">
        <v>4911</v>
      </c>
    </row>
    <row r="41" spans="1:44" ht="42" customHeight="1" x14ac:dyDescent="0.3">
      <c r="A41" s="1" t="s">
        <v>0</v>
      </c>
      <c r="B41" s="5" t="e">
        <f t="shared" si="0"/>
        <v>#REF!</v>
      </c>
      <c r="C41" s="2" t="s">
        <v>3794</v>
      </c>
      <c r="D41" s="12" t="s">
        <v>3166</v>
      </c>
      <c r="E41" s="12" t="s">
        <v>53</v>
      </c>
      <c r="F41" s="22">
        <v>50</v>
      </c>
      <c r="G41" s="1" t="s">
        <v>3165</v>
      </c>
      <c r="I41" s="1" t="s">
        <v>3110</v>
      </c>
      <c r="J41" s="1" t="s">
        <v>3110</v>
      </c>
      <c r="K41" s="4" t="s">
        <v>3110</v>
      </c>
      <c r="L41" s="1" t="s">
        <v>3110</v>
      </c>
      <c r="M41" s="1" t="s">
        <v>3110</v>
      </c>
      <c r="N41" s="1" t="s">
        <v>1</v>
      </c>
      <c r="P41" s="1" t="s">
        <v>3110</v>
      </c>
      <c r="Q41" s="1" t="s">
        <v>3110</v>
      </c>
      <c r="R41" s="1" t="s">
        <v>3166</v>
      </c>
      <c r="S41" s="1" t="s">
        <v>3167</v>
      </c>
      <c r="T41" s="1" t="s">
        <v>3030</v>
      </c>
      <c r="U41" s="1" t="s">
        <v>73</v>
      </c>
      <c r="V41" s="1" t="s">
        <v>73</v>
      </c>
      <c r="W41" s="1" t="s">
        <v>4</v>
      </c>
      <c r="X41" s="1" t="s">
        <v>3154</v>
      </c>
      <c r="Y41" s="1" t="s">
        <v>3110</v>
      </c>
      <c r="Z41" s="1" t="s">
        <v>3110</v>
      </c>
      <c r="AA41" s="1" t="s">
        <v>3110</v>
      </c>
      <c r="AB41" s="1" t="s">
        <v>3110</v>
      </c>
      <c r="AC41" s="6">
        <f>Table1917[[#This Row],[US MSRP]]</f>
        <v>50</v>
      </c>
      <c r="AD41" s="1" t="s">
        <v>3110</v>
      </c>
      <c r="AE41" s="1" t="s">
        <v>3110</v>
      </c>
      <c r="AF41" s="1" t="s">
        <v>3110</v>
      </c>
      <c r="AG41" s="1" t="s">
        <v>3110</v>
      </c>
      <c r="AH41" s="1" t="s">
        <v>5</v>
      </c>
      <c r="AI41" s="1" t="s">
        <v>6</v>
      </c>
      <c r="AJ41" s="1" t="s">
        <v>73</v>
      </c>
      <c r="AK41" s="1" t="s">
        <v>73</v>
      </c>
      <c r="AL41" s="1" t="s">
        <v>73</v>
      </c>
      <c r="AM41" s="1" t="s">
        <v>76</v>
      </c>
      <c r="AN41" s="55" t="s">
        <v>7</v>
      </c>
      <c r="AO41" s="1" t="s">
        <v>306</v>
      </c>
      <c r="AP41" s="1" t="s">
        <v>3110</v>
      </c>
      <c r="AQ41" s="1">
        <v>4911</v>
      </c>
      <c r="AR41" s="28"/>
    </row>
    <row r="42" spans="1:44" ht="42" customHeight="1" x14ac:dyDescent="0.3">
      <c r="A42" s="1" t="e">
        <f>Company</f>
        <v>#REF!</v>
      </c>
      <c r="B42" s="5" t="e">
        <f t="shared" si="0"/>
        <v>#REF!</v>
      </c>
      <c r="C42" s="2" t="s">
        <v>3795</v>
      </c>
      <c r="D42" s="12" t="s">
        <v>3175</v>
      </c>
      <c r="E42" s="12" t="s">
        <v>53</v>
      </c>
      <c r="F42" s="22">
        <v>30</v>
      </c>
      <c r="G42" s="1" t="s">
        <v>3174</v>
      </c>
      <c r="I42" s="1" t="s">
        <v>3110</v>
      </c>
      <c r="J42" s="1" t="s">
        <v>3110</v>
      </c>
      <c r="K42" s="4" t="s">
        <v>3110</v>
      </c>
      <c r="L42" s="1" t="s">
        <v>3110</v>
      </c>
      <c r="M42" s="1" t="s">
        <v>3110</v>
      </c>
      <c r="N42" s="1" t="s">
        <v>1</v>
      </c>
      <c r="P42" s="1" t="s">
        <v>3110</v>
      </c>
      <c r="Q42" s="1" t="s">
        <v>3110</v>
      </c>
      <c r="R42" s="1" t="s">
        <v>3175</v>
      </c>
      <c r="S42" s="1" t="s">
        <v>3176</v>
      </c>
      <c r="T42" s="1" t="s">
        <v>3030</v>
      </c>
      <c r="U42" s="1" t="s">
        <v>73</v>
      </c>
      <c r="V42" s="1" t="s">
        <v>73</v>
      </c>
      <c r="W42" s="1" t="s">
        <v>4</v>
      </c>
      <c r="X42" s="1" t="s">
        <v>3154</v>
      </c>
      <c r="Y42" s="1" t="s">
        <v>3110</v>
      </c>
      <c r="Z42" s="1" t="s">
        <v>3110</v>
      </c>
      <c r="AA42" s="1" t="s">
        <v>3110</v>
      </c>
      <c r="AB42" s="1" t="s">
        <v>3110</v>
      </c>
      <c r="AC42" s="6">
        <f>Table1917[[#This Row],[US MSRP]]</f>
        <v>30</v>
      </c>
      <c r="AD42" s="1" t="s">
        <v>3110</v>
      </c>
      <c r="AE42" s="1" t="s">
        <v>3110</v>
      </c>
      <c r="AF42" s="1" t="s">
        <v>3110</v>
      </c>
      <c r="AG42" s="1" t="s">
        <v>3110</v>
      </c>
      <c r="AH42" s="1" t="s">
        <v>5</v>
      </c>
      <c r="AI42" s="1" t="s">
        <v>6</v>
      </c>
      <c r="AJ42" s="1" t="s">
        <v>73</v>
      </c>
      <c r="AK42" s="1" t="s">
        <v>73</v>
      </c>
      <c r="AL42" s="1" t="s">
        <v>73</v>
      </c>
      <c r="AM42" s="1" t="s">
        <v>76</v>
      </c>
      <c r="AN42" s="11" t="s">
        <v>7</v>
      </c>
      <c r="AO42" s="1" t="s">
        <v>306</v>
      </c>
      <c r="AP42" s="1" t="s">
        <v>3110</v>
      </c>
      <c r="AQ42" s="1">
        <v>4911</v>
      </c>
      <c r="AR42" s="28"/>
    </row>
    <row r="43" spans="1:44" ht="42" customHeight="1" x14ac:dyDescent="0.3">
      <c r="A43" s="1" t="e">
        <f>Company</f>
        <v>#REF!</v>
      </c>
      <c r="B43" s="5" t="e">
        <f t="shared" si="0"/>
        <v>#REF!</v>
      </c>
      <c r="C43" s="2" t="s">
        <v>3796</v>
      </c>
      <c r="D43" s="12" t="s">
        <v>3184</v>
      </c>
      <c r="E43" s="12" t="s">
        <v>53</v>
      </c>
      <c r="F43" s="22">
        <v>40</v>
      </c>
      <c r="G43" s="1" t="s">
        <v>3183</v>
      </c>
      <c r="I43" s="1" t="s">
        <v>3110</v>
      </c>
      <c r="J43" s="1" t="s">
        <v>3110</v>
      </c>
      <c r="K43" s="4" t="s">
        <v>3110</v>
      </c>
      <c r="L43" s="1" t="s">
        <v>3110</v>
      </c>
      <c r="M43" s="1" t="s">
        <v>3110</v>
      </c>
      <c r="N43" s="1" t="s">
        <v>1</v>
      </c>
      <c r="P43" s="1" t="s">
        <v>3110</v>
      </c>
      <c r="Q43" s="1" t="s">
        <v>3110</v>
      </c>
      <c r="R43" s="1" t="s">
        <v>3184</v>
      </c>
      <c r="S43" s="1" t="s">
        <v>3185</v>
      </c>
      <c r="T43" s="1" t="s">
        <v>3030</v>
      </c>
      <c r="U43" s="1" t="s">
        <v>73</v>
      </c>
      <c r="V43" s="1" t="s">
        <v>73</v>
      </c>
      <c r="W43" s="1" t="s">
        <v>4</v>
      </c>
      <c r="X43" s="1" t="s">
        <v>3154</v>
      </c>
      <c r="Y43" s="1" t="s">
        <v>3110</v>
      </c>
      <c r="Z43" s="1" t="s">
        <v>3110</v>
      </c>
      <c r="AA43" s="1" t="s">
        <v>3110</v>
      </c>
      <c r="AB43" s="1" t="s">
        <v>3110</v>
      </c>
      <c r="AC43" s="6">
        <f>Table1917[[#This Row],[US MSRP]]</f>
        <v>40</v>
      </c>
      <c r="AD43" s="1" t="s">
        <v>3110</v>
      </c>
      <c r="AE43" s="1" t="s">
        <v>3110</v>
      </c>
      <c r="AF43" s="1" t="s">
        <v>3110</v>
      </c>
      <c r="AG43" s="1" t="s">
        <v>3110</v>
      </c>
      <c r="AH43" s="1" t="s">
        <v>5</v>
      </c>
      <c r="AI43" s="1" t="s">
        <v>6</v>
      </c>
      <c r="AJ43" s="1" t="s">
        <v>73</v>
      </c>
      <c r="AK43" s="1" t="s">
        <v>73</v>
      </c>
      <c r="AL43" s="1" t="s">
        <v>73</v>
      </c>
      <c r="AM43" s="1" t="s">
        <v>76</v>
      </c>
      <c r="AN43" s="11" t="s">
        <v>7</v>
      </c>
      <c r="AO43" s="1" t="s">
        <v>306</v>
      </c>
      <c r="AP43" s="1" t="s">
        <v>3110</v>
      </c>
      <c r="AQ43" s="1">
        <v>4911</v>
      </c>
      <c r="AR43" s="28"/>
    </row>
    <row r="44" spans="1:44" ht="42" customHeight="1" x14ac:dyDescent="0.3">
      <c r="A44" s="1" t="e">
        <f>Company</f>
        <v>#REF!</v>
      </c>
      <c r="B44" s="5" t="e">
        <f t="shared" si="0"/>
        <v>#REF!</v>
      </c>
      <c r="C44" s="2" t="s">
        <v>3797</v>
      </c>
      <c r="D44" s="12" t="s">
        <v>3205</v>
      </c>
      <c r="E44" s="12" t="s">
        <v>53</v>
      </c>
      <c r="F44" s="22">
        <v>100</v>
      </c>
      <c r="G44" s="1" t="s">
        <v>3204</v>
      </c>
      <c r="I44" s="1" t="s">
        <v>3110</v>
      </c>
      <c r="J44" s="1" t="s">
        <v>3110</v>
      </c>
      <c r="K44" s="4" t="s">
        <v>3110</v>
      </c>
      <c r="L44" s="1" t="s">
        <v>3110</v>
      </c>
      <c r="M44" s="1" t="s">
        <v>3110</v>
      </c>
      <c r="N44" s="1" t="s">
        <v>1</v>
      </c>
      <c r="P44" s="1" t="s">
        <v>3110</v>
      </c>
      <c r="Q44" s="1" t="s">
        <v>3110</v>
      </c>
      <c r="R44" s="1" t="s">
        <v>3205</v>
      </c>
      <c r="S44" s="1" t="s">
        <v>3206</v>
      </c>
      <c r="T44" s="1" t="s">
        <v>3030</v>
      </c>
      <c r="U44" s="1" t="s">
        <v>73</v>
      </c>
      <c r="V44" s="1" t="s">
        <v>73</v>
      </c>
      <c r="W44" s="1" t="s">
        <v>4</v>
      </c>
      <c r="X44" s="1" t="s">
        <v>3154</v>
      </c>
      <c r="Y44" s="1" t="s">
        <v>3110</v>
      </c>
      <c r="Z44" s="1" t="s">
        <v>3110</v>
      </c>
      <c r="AA44" s="1" t="s">
        <v>3110</v>
      </c>
      <c r="AB44" s="1" t="s">
        <v>3110</v>
      </c>
      <c r="AC44" s="6">
        <f>Table1917[[#This Row],[US MSRP]]</f>
        <v>100</v>
      </c>
      <c r="AD44" s="1" t="s">
        <v>3110</v>
      </c>
      <c r="AE44" s="1" t="s">
        <v>3110</v>
      </c>
      <c r="AF44" s="1" t="s">
        <v>3110</v>
      </c>
      <c r="AG44" s="1" t="s">
        <v>3110</v>
      </c>
      <c r="AH44" s="1" t="s">
        <v>5</v>
      </c>
      <c r="AI44" s="1" t="s">
        <v>6</v>
      </c>
      <c r="AJ44" s="1" t="s">
        <v>73</v>
      </c>
      <c r="AK44" s="1" t="s">
        <v>73</v>
      </c>
      <c r="AL44" s="1" t="s">
        <v>73</v>
      </c>
      <c r="AM44" s="1" t="s">
        <v>76</v>
      </c>
      <c r="AN44" s="11" t="s">
        <v>7</v>
      </c>
      <c r="AO44" s="1" t="s">
        <v>306</v>
      </c>
      <c r="AP44" s="1" t="s">
        <v>3110</v>
      </c>
      <c r="AQ44" s="1">
        <v>4911</v>
      </c>
    </row>
  </sheetData>
  <conditionalFormatting sqref="C6 C8">
    <cfRule type="duplicateValues" dxfId="13" priority="2"/>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c901080-e461-4550-be18-63bf716c290a">
      <UserInfo>
        <DisplayName/>
        <AccountId xsi:nil="true"/>
        <AccountType/>
      </UserInfo>
    </SharedWithUsers>
    <TaxCatchAll xmlns="7c901080-e461-4550-be18-63bf716c290a" xsi:nil="true"/>
    <lcf76f155ced4ddcb4097134ff3c332f xmlns="14629954-616b-40a2-94d7-f16364fb8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2046954A9D74DB11451B7E06D1872" ma:contentTypeVersion="16" ma:contentTypeDescription="Create a new document." ma:contentTypeScope="" ma:versionID="fb063ddd761bf0c0d85be06559aeb617">
  <xsd:schema xmlns:xsd="http://www.w3.org/2001/XMLSchema" xmlns:xs="http://www.w3.org/2001/XMLSchema" xmlns:p="http://schemas.microsoft.com/office/2006/metadata/properties" xmlns:ns2="14629954-616b-40a2-94d7-f16364fb8a2f" xmlns:ns3="7c901080-e461-4550-be18-63bf716c290a" targetNamespace="http://schemas.microsoft.com/office/2006/metadata/properties" ma:root="true" ma:fieldsID="362e7a1e282e0c60daec2ec5986eae17" ns2:_="" ns3:_="">
    <xsd:import namespace="14629954-616b-40a2-94d7-f16364fb8a2f"/>
    <xsd:import namespace="7c901080-e461-4550-be18-63bf716c29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29954-616b-40a2-94d7-f16364fb8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1fd0f-5a3d-4959-b31f-33afc576b73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01080-e461-4550-be18-63bf716c29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11c0ed-19ca-438d-be14-328f3cd21fc2}" ma:internalName="TaxCatchAll" ma:showField="CatchAllData" ma:web="7c901080-e461-4550-be18-63bf716c29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75B64-CF0F-48CE-AF0C-991C1A86A6AD}">
  <ds:schemaRefs>
    <ds:schemaRef ds:uri="http://schemas.microsoft.com/office/2006/metadata/properties"/>
    <ds:schemaRef ds:uri="http://schemas.microsoft.com/office/infopath/2007/PartnerControls"/>
    <ds:schemaRef ds:uri="df4699de-a9ac-4d2c-b96d-a3b72479bb53"/>
    <ds:schemaRef ds:uri="d92a0426-f723-4686-8b48-00eefbfa74fe"/>
    <ds:schemaRef ds:uri="7c901080-e461-4550-be18-63bf716c290a"/>
    <ds:schemaRef ds:uri="14629954-616b-40a2-94d7-f16364fb8a2f"/>
  </ds:schemaRefs>
</ds:datastoreItem>
</file>

<file path=customXml/itemProps2.xml><?xml version="1.0" encoding="utf-8"?>
<ds:datastoreItem xmlns:ds="http://schemas.openxmlformats.org/officeDocument/2006/customXml" ds:itemID="{AA3974D2-EECB-439D-B599-B4DF20CBD46A}">
  <ds:schemaRefs>
    <ds:schemaRef ds:uri="http://schemas.microsoft.com/sharepoint/v3/contenttype/forms"/>
  </ds:schemaRefs>
</ds:datastoreItem>
</file>

<file path=customXml/itemProps3.xml><?xml version="1.0" encoding="utf-8"?>
<ds:datastoreItem xmlns:ds="http://schemas.openxmlformats.org/officeDocument/2006/customXml" ds:itemID="{EDB3F022-7DF5-4C94-B487-D710C9EE2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629954-616b-40a2-94d7-f16364fb8a2f"/>
    <ds:schemaRef ds:uri="7c901080-e461-4550-be18-63bf716c2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Apprimo</vt:lpstr>
      <vt:lpstr>Biamp Workplace</vt:lpstr>
      <vt:lpstr>Cambridge</vt:lpstr>
      <vt:lpstr>Commercial</vt:lpstr>
      <vt:lpstr>Community</vt:lpstr>
      <vt:lpstr>Crowd Mics</vt:lpstr>
      <vt:lpstr>Desono</vt:lpstr>
      <vt:lpstr>Devio</vt:lpstr>
      <vt:lpstr>EasyConnect</vt:lpstr>
      <vt:lpstr>Evoko</vt:lpstr>
      <vt:lpstr>Impera</vt:lpstr>
      <vt:lpstr>Modena</vt:lpstr>
      <vt:lpstr>Parle</vt:lpstr>
      <vt:lpstr>Tesira</vt:lpstr>
      <vt:lpstr>Vidi</vt:lpstr>
      <vt:lpstr>Vocia</vt:lpstr>
      <vt:lpstr>Voltera</vt:lpstr>
      <vt:lpstr>AMP_A460H</vt:lpstr>
      <vt:lpstr>CM1_6W</vt:lpstr>
    </vt:vector>
  </TitlesOfParts>
  <Manager/>
  <Company>BIAMP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 Criswell</dc:creator>
  <cp:keywords/>
  <dc:description/>
  <cp:lastModifiedBy>Jayden Vyne</cp:lastModifiedBy>
  <cp:revision/>
  <dcterms:created xsi:type="dcterms:W3CDTF">2008-02-06T19:26:45Z</dcterms:created>
  <dcterms:modified xsi:type="dcterms:W3CDTF">2026-02-27T17:20:33Z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1769000</vt:r8>
  </property>
  <property fmtid="{D5CDD505-2E9C-101B-9397-08002B2CF9AE}" pid="3" name="ContentTypeId">
    <vt:lpwstr>0x010100A4A2046954A9D74DB11451B7E06D1872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