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13_ncr:1_{3D616829-A6F7-4F9E-B249-995555087B22}" xr6:coauthVersionLast="47" xr6:coauthVersionMax="47" xr10:uidLastSave="{00000000-0000-0000-0000-000000000000}"/>
  <bookViews>
    <workbookView xWindow="47715" yWindow="-4770" windowWidth="23010" windowHeight="12330" xr2:uid="{E8E2B4FB-738E-457A-B2B5-CEB682C33784}"/>
  </bookViews>
  <sheets>
    <sheet name="AMX" sheetId="1" r:id="rId1"/>
  </sheets>
  <externalReferences>
    <externalReference r:id="rId2"/>
  </externalReferences>
  <definedNames>
    <definedName name="_xlnm._FilterDatabase" localSheetId="0" hidden="1">AMX!$A$2:$U$491</definedName>
    <definedName name="Dealer">#REF!</definedName>
    <definedName name="DemoKits">#REF!</definedName>
    <definedName name="Dist">#REF!</definedName>
    <definedName name="Edit01">#REF!</definedName>
    <definedName name="MAP">#REF!</definedName>
    <definedName name="New" localSheetId="0">#REF!</definedName>
    <definedName name="New">#REF!</definedName>
    <definedName name="Price" localSheetId="0">#REF!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6" i="1" l="1"/>
  <c r="S296" i="1"/>
  <c r="R296" i="1"/>
  <c r="Q296" i="1"/>
  <c r="P296" i="1"/>
  <c r="O296" i="1"/>
  <c r="N296" i="1"/>
  <c r="M296" i="1"/>
  <c r="L296" i="1"/>
  <c r="K296" i="1"/>
  <c r="J296" i="1"/>
  <c r="I296" i="1"/>
  <c r="H296" i="1"/>
  <c r="G296" i="1"/>
  <c r="F296" i="1"/>
  <c r="E296" i="1"/>
  <c r="D296" i="1"/>
  <c r="C296" i="1"/>
  <c r="B296" i="1"/>
  <c r="T295" i="1"/>
  <c r="S295" i="1"/>
  <c r="R295" i="1"/>
  <c r="Q295" i="1"/>
  <c r="P295" i="1"/>
  <c r="O295" i="1"/>
  <c r="N295" i="1"/>
  <c r="M295" i="1"/>
  <c r="L295" i="1"/>
  <c r="K295" i="1"/>
  <c r="J295" i="1"/>
  <c r="I295" i="1"/>
  <c r="H295" i="1"/>
  <c r="G295" i="1"/>
  <c r="F295" i="1"/>
  <c r="E295" i="1"/>
  <c r="D295" i="1"/>
  <c r="C295" i="1"/>
  <c r="B295" i="1"/>
  <c r="T294" i="1"/>
  <c r="S294" i="1"/>
  <c r="R294" i="1"/>
  <c r="Q294" i="1"/>
  <c r="P294" i="1"/>
  <c r="O294" i="1"/>
  <c r="N294" i="1"/>
  <c r="M294" i="1"/>
  <c r="L294" i="1"/>
  <c r="K294" i="1"/>
  <c r="J294" i="1"/>
  <c r="I294" i="1"/>
  <c r="H294" i="1"/>
  <c r="G294" i="1"/>
  <c r="F294" i="1"/>
  <c r="E294" i="1"/>
  <c r="D294" i="1"/>
  <c r="C294" i="1"/>
  <c r="B294" i="1"/>
  <c r="T293" i="1"/>
  <c r="S293" i="1"/>
  <c r="R293" i="1"/>
  <c r="Q293" i="1"/>
  <c r="P293" i="1"/>
  <c r="O293" i="1"/>
  <c r="N293" i="1"/>
  <c r="M293" i="1"/>
  <c r="L293" i="1"/>
  <c r="K293" i="1"/>
  <c r="J293" i="1"/>
  <c r="I293" i="1"/>
  <c r="H293" i="1"/>
  <c r="G293" i="1"/>
  <c r="F293" i="1"/>
  <c r="E293" i="1"/>
  <c r="D293" i="1"/>
  <c r="C293" i="1"/>
  <c r="B293" i="1"/>
  <c r="T292" i="1"/>
  <c r="S292" i="1"/>
  <c r="R292" i="1"/>
  <c r="Q292" i="1"/>
  <c r="P292" i="1"/>
  <c r="O292" i="1"/>
  <c r="N292" i="1"/>
  <c r="M292" i="1"/>
  <c r="L292" i="1"/>
  <c r="K292" i="1"/>
  <c r="J292" i="1"/>
  <c r="I292" i="1"/>
  <c r="H292" i="1"/>
  <c r="G292" i="1"/>
  <c r="F292" i="1"/>
  <c r="E292" i="1"/>
  <c r="D292" i="1"/>
  <c r="C292" i="1"/>
  <c r="B292" i="1"/>
  <c r="T291" i="1"/>
  <c r="S291" i="1"/>
  <c r="R291" i="1"/>
  <c r="Q291" i="1"/>
  <c r="P291" i="1"/>
  <c r="O291" i="1"/>
  <c r="N291" i="1"/>
  <c r="M291" i="1"/>
  <c r="L291" i="1"/>
  <c r="K291" i="1"/>
  <c r="J291" i="1"/>
  <c r="I291" i="1"/>
  <c r="H291" i="1"/>
  <c r="G291" i="1"/>
  <c r="F291" i="1"/>
  <c r="E291" i="1"/>
  <c r="D291" i="1"/>
  <c r="C291" i="1"/>
  <c r="B291" i="1"/>
  <c r="T290" i="1"/>
  <c r="S290" i="1"/>
  <c r="R290" i="1"/>
  <c r="Q290" i="1"/>
  <c r="P290" i="1"/>
  <c r="O290" i="1"/>
  <c r="N290" i="1"/>
  <c r="M290" i="1"/>
  <c r="L290" i="1"/>
  <c r="K290" i="1"/>
  <c r="J290" i="1"/>
  <c r="I290" i="1"/>
  <c r="H290" i="1"/>
  <c r="G290" i="1"/>
  <c r="F290" i="1"/>
  <c r="E290" i="1"/>
  <c r="D290" i="1"/>
  <c r="C290" i="1"/>
  <c r="B290" i="1"/>
  <c r="T289" i="1"/>
  <c r="S289" i="1"/>
  <c r="R289" i="1"/>
  <c r="Q289" i="1"/>
  <c r="P289" i="1"/>
  <c r="O289" i="1"/>
  <c r="N289" i="1"/>
  <c r="M289" i="1"/>
  <c r="L289" i="1"/>
  <c r="K289" i="1"/>
  <c r="J289" i="1"/>
  <c r="I289" i="1"/>
  <c r="H289" i="1"/>
  <c r="G289" i="1"/>
  <c r="F289" i="1"/>
  <c r="E289" i="1"/>
  <c r="D289" i="1"/>
  <c r="C289" i="1"/>
  <c r="B289" i="1"/>
  <c r="T288" i="1"/>
  <c r="S288" i="1"/>
  <c r="R288" i="1"/>
  <c r="Q288" i="1"/>
  <c r="P288" i="1"/>
  <c r="O288" i="1"/>
  <c r="N288" i="1"/>
  <c r="M288" i="1"/>
  <c r="L288" i="1"/>
  <c r="K288" i="1"/>
  <c r="J288" i="1"/>
  <c r="I288" i="1"/>
  <c r="H288" i="1"/>
  <c r="G288" i="1"/>
  <c r="F288" i="1"/>
  <c r="E288" i="1"/>
  <c r="D288" i="1"/>
  <c r="C288" i="1"/>
  <c r="B288" i="1"/>
  <c r="T287" i="1"/>
  <c r="S287" i="1"/>
  <c r="R287" i="1"/>
  <c r="Q287" i="1"/>
  <c r="P287" i="1"/>
  <c r="O287" i="1"/>
  <c r="N287" i="1"/>
  <c r="M287" i="1"/>
  <c r="L287" i="1"/>
  <c r="K287" i="1"/>
  <c r="J287" i="1"/>
  <c r="I287" i="1"/>
  <c r="H287" i="1"/>
  <c r="G287" i="1"/>
  <c r="F287" i="1"/>
  <c r="E287" i="1"/>
  <c r="D287" i="1"/>
  <c r="C287" i="1"/>
  <c r="B287" i="1"/>
  <c r="T286" i="1"/>
  <c r="S286" i="1"/>
  <c r="R286" i="1"/>
  <c r="Q286" i="1"/>
  <c r="P286" i="1"/>
  <c r="O286" i="1"/>
  <c r="N286" i="1"/>
  <c r="M286" i="1"/>
  <c r="L286" i="1"/>
  <c r="K286" i="1"/>
  <c r="J286" i="1"/>
  <c r="I286" i="1"/>
  <c r="H286" i="1"/>
  <c r="G286" i="1"/>
  <c r="F286" i="1"/>
  <c r="E286" i="1"/>
  <c r="D286" i="1"/>
  <c r="C286" i="1"/>
  <c r="B286" i="1"/>
  <c r="T285" i="1"/>
  <c r="S285" i="1"/>
  <c r="R285" i="1"/>
  <c r="Q285" i="1"/>
  <c r="P285" i="1"/>
  <c r="O285" i="1"/>
  <c r="N285" i="1"/>
  <c r="M285" i="1"/>
  <c r="L285" i="1"/>
  <c r="K285" i="1"/>
  <c r="J285" i="1"/>
  <c r="I285" i="1"/>
  <c r="H285" i="1"/>
  <c r="G285" i="1"/>
  <c r="F285" i="1"/>
  <c r="E285" i="1"/>
  <c r="D285" i="1"/>
  <c r="C285" i="1"/>
  <c r="B285" i="1"/>
  <c r="T284" i="1"/>
  <c r="S284" i="1"/>
  <c r="R284" i="1"/>
  <c r="Q284" i="1"/>
  <c r="P284" i="1"/>
  <c r="O284" i="1"/>
  <c r="N284" i="1"/>
  <c r="M284" i="1"/>
  <c r="L284" i="1"/>
  <c r="K284" i="1"/>
  <c r="J284" i="1"/>
  <c r="I284" i="1"/>
  <c r="H284" i="1"/>
  <c r="G284" i="1"/>
  <c r="F284" i="1"/>
  <c r="E284" i="1"/>
  <c r="D284" i="1"/>
  <c r="C284" i="1"/>
  <c r="B284" i="1"/>
  <c r="T283" i="1"/>
  <c r="S283" i="1"/>
  <c r="R283" i="1"/>
  <c r="Q283" i="1"/>
  <c r="P283" i="1"/>
  <c r="O283" i="1"/>
  <c r="N283" i="1"/>
  <c r="M283" i="1"/>
  <c r="L283" i="1"/>
  <c r="K283" i="1"/>
  <c r="J283" i="1"/>
  <c r="I283" i="1"/>
  <c r="H283" i="1"/>
  <c r="G283" i="1"/>
  <c r="F283" i="1"/>
  <c r="E283" i="1"/>
  <c r="D283" i="1"/>
  <c r="C283" i="1"/>
  <c r="B283" i="1"/>
  <c r="T282" i="1"/>
  <c r="S282" i="1"/>
  <c r="R282" i="1"/>
  <c r="Q282" i="1"/>
  <c r="P282" i="1"/>
  <c r="O282" i="1"/>
  <c r="N282" i="1"/>
  <c r="M282" i="1"/>
  <c r="L282" i="1"/>
  <c r="K282" i="1"/>
  <c r="J282" i="1"/>
  <c r="I282" i="1"/>
  <c r="H282" i="1"/>
  <c r="G282" i="1"/>
  <c r="F282" i="1"/>
  <c r="E282" i="1"/>
  <c r="D282" i="1"/>
  <c r="C282" i="1"/>
  <c r="B282" i="1"/>
  <c r="T281" i="1"/>
  <c r="S281" i="1"/>
  <c r="R281" i="1"/>
  <c r="Q281" i="1"/>
  <c r="P281" i="1"/>
  <c r="O281" i="1"/>
  <c r="N281" i="1"/>
  <c r="M281" i="1"/>
  <c r="L281" i="1"/>
  <c r="K281" i="1"/>
  <c r="J281" i="1"/>
  <c r="I281" i="1"/>
  <c r="H281" i="1"/>
  <c r="G281" i="1"/>
  <c r="F281" i="1"/>
  <c r="E281" i="1"/>
  <c r="D281" i="1"/>
  <c r="C281" i="1"/>
  <c r="B281" i="1"/>
  <c r="T280" i="1"/>
  <c r="S280" i="1"/>
  <c r="R280" i="1"/>
  <c r="Q280" i="1"/>
  <c r="P280" i="1"/>
  <c r="O280" i="1"/>
  <c r="N280" i="1"/>
  <c r="M280" i="1"/>
  <c r="L280" i="1"/>
  <c r="K280" i="1"/>
  <c r="J280" i="1"/>
  <c r="I280" i="1"/>
  <c r="H280" i="1"/>
  <c r="G280" i="1"/>
  <c r="F280" i="1"/>
  <c r="E280" i="1"/>
  <c r="D280" i="1"/>
  <c r="C280" i="1"/>
  <c r="B280" i="1"/>
  <c r="T279" i="1"/>
  <c r="S279" i="1"/>
  <c r="R279" i="1"/>
  <c r="Q279" i="1"/>
  <c r="P279" i="1"/>
  <c r="O279" i="1"/>
  <c r="N279" i="1"/>
  <c r="M279" i="1"/>
  <c r="L279" i="1"/>
  <c r="K279" i="1"/>
  <c r="J279" i="1"/>
  <c r="I279" i="1"/>
  <c r="H279" i="1"/>
  <c r="G279" i="1"/>
  <c r="F279" i="1"/>
  <c r="E279" i="1"/>
  <c r="D279" i="1"/>
  <c r="C279" i="1"/>
  <c r="B279" i="1"/>
  <c r="T278" i="1"/>
  <c r="S278" i="1"/>
  <c r="R278" i="1"/>
  <c r="Q278" i="1"/>
  <c r="P278" i="1"/>
  <c r="O278" i="1"/>
  <c r="N278" i="1"/>
  <c r="M278" i="1"/>
  <c r="L278" i="1"/>
  <c r="K278" i="1"/>
  <c r="J278" i="1"/>
  <c r="I278" i="1"/>
  <c r="H278" i="1"/>
  <c r="G278" i="1"/>
  <c r="F278" i="1"/>
  <c r="E278" i="1"/>
  <c r="D278" i="1"/>
  <c r="C278" i="1"/>
  <c r="B278" i="1"/>
  <c r="T277" i="1"/>
  <c r="S277" i="1"/>
  <c r="R277" i="1"/>
  <c r="Q277" i="1"/>
  <c r="P277" i="1"/>
  <c r="O277" i="1"/>
  <c r="N277" i="1"/>
  <c r="M277" i="1"/>
  <c r="L277" i="1"/>
  <c r="K277" i="1"/>
  <c r="J277" i="1"/>
  <c r="I277" i="1"/>
  <c r="H277" i="1"/>
  <c r="G277" i="1"/>
  <c r="F277" i="1"/>
  <c r="E277" i="1"/>
  <c r="D277" i="1"/>
  <c r="C277" i="1"/>
  <c r="B277" i="1"/>
  <c r="T276" i="1"/>
  <c r="S276" i="1"/>
  <c r="R276" i="1"/>
  <c r="Q276" i="1"/>
  <c r="P276" i="1"/>
  <c r="O276" i="1"/>
  <c r="N276" i="1"/>
  <c r="M276" i="1"/>
  <c r="L276" i="1"/>
  <c r="K276" i="1"/>
  <c r="J276" i="1"/>
  <c r="I276" i="1"/>
  <c r="H276" i="1"/>
  <c r="G276" i="1"/>
  <c r="F276" i="1"/>
  <c r="E276" i="1"/>
  <c r="D276" i="1"/>
  <c r="C276" i="1"/>
  <c r="B276" i="1"/>
  <c r="T275" i="1"/>
  <c r="S275" i="1"/>
  <c r="R275" i="1"/>
  <c r="Q275" i="1"/>
  <c r="P275" i="1"/>
  <c r="O275" i="1"/>
  <c r="N275" i="1"/>
  <c r="M275" i="1"/>
  <c r="L275" i="1"/>
  <c r="K275" i="1"/>
  <c r="J275" i="1"/>
  <c r="I275" i="1"/>
  <c r="H275" i="1"/>
  <c r="G275" i="1"/>
  <c r="F275" i="1"/>
  <c r="E275" i="1"/>
  <c r="D275" i="1"/>
  <c r="C275" i="1"/>
  <c r="B275" i="1"/>
  <c r="T274" i="1"/>
  <c r="S274" i="1"/>
  <c r="R274" i="1"/>
  <c r="Q274" i="1"/>
  <c r="P274" i="1"/>
  <c r="O274" i="1"/>
  <c r="N274" i="1"/>
  <c r="M274" i="1"/>
  <c r="L274" i="1"/>
  <c r="K274" i="1"/>
  <c r="J274" i="1"/>
  <c r="I274" i="1"/>
  <c r="H274" i="1"/>
  <c r="G274" i="1"/>
  <c r="F274" i="1"/>
  <c r="E274" i="1"/>
  <c r="D274" i="1"/>
  <c r="C274" i="1"/>
  <c r="B274" i="1"/>
  <c r="T273" i="1"/>
  <c r="S273" i="1"/>
  <c r="R273" i="1"/>
  <c r="Q273" i="1"/>
  <c r="P273" i="1"/>
  <c r="O273" i="1"/>
  <c r="N273" i="1"/>
  <c r="M273" i="1"/>
  <c r="L273" i="1"/>
  <c r="K273" i="1"/>
  <c r="J273" i="1"/>
  <c r="I273" i="1"/>
  <c r="H273" i="1"/>
  <c r="G273" i="1"/>
  <c r="F273" i="1"/>
  <c r="E273" i="1"/>
  <c r="D273" i="1"/>
  <c r="C273" i="1"/>
  <c r="B273" i="1"/>
  <c r="T272" i="1"/>
  <c r="S272" i="1"/>
  <c r="R272" i="1"/>
  <c r="Q272" i="1"/>
  <c r="P272" i="1"/>
  <c r="O272" i="1"/>
  <c r="N272" i="1"/>
  <c r="M272" i="1"/>
  <c r="L272" i="1"/>
  <c r="K272" i="1"/>
  <c r="J272" i="1"/>
  <c r="I272" i="1"/>
  <c r="H272" i="1"/>
  <c r="G272" i="1"/>
  <c r="F272" i="1"/>
  <c r="E272" i="1"/>
  <c r="D272" i="1"/>
  <c r="C272" i="1"/>
  <c r="B272" i="1"/>
  <c r="T271" i="1"/>
  <c r="S271" i="1"/>
  <c r="R271" i="1"/>
  <c r="Q271" i="1"/>
  <c r="P271" i="1"/>
  <c r="O271" i="1"/>
  <c r="N271" i="1"/>
  <c r="M271" i="1"/>
  <c r="L271" i="1"/>
  <c r="K271" i="1"/>
  <c r="J271" i="1"/>
  <c r="I271" i="1"/>
  <c r="H271" i="1"/>
  <c r="G271" i="1"/>
  <c r="F271" i="1"/>
  <c r="E271" i="1"/>
  <c r="D271" i="1"/>
  <c r="C271" i="1"/>
  <c r="B271" i="1"/>
  <c r="T270" i="1"/>
  <c r="S270" i="1"/>
  <c r="R270" i="1"/>
  <c r="Q270" i="1"/>
  <c r="P270" i="1"/>
  <c r="O270" i="1"/>
  <c r="N270" i="1"/>
  <c r="M270" i="1"/>
  <c r="L270" i="1"/>
  <c r="K270" i="1"/>
  <c r="J270" i="1"/>
  <c r="I270" i="1"/>
  <c r="H270" i="1"/>
  <c r="G270" i="1"/>
  <c r="F270" i="1"/>
  <c r="E270" i="1"/>
  <c r="D270" i="1"/>
  <c r="C270" i="1"/>
  <c r="B270" i="1"/>
  <c r="T269" i="1"/>
  <c r="S269" i="1"/>
  <c r="R269" i="1"/>
  <c r="Q269" i="1"/>
  <c r="P269" i="1"/>
  <c r="O269" i="1"/>
  <c r="N269" i="1"/>
  <c r="M269" i="1"/>
  <c r="L269" i="1"/>
  <c r="K269" i="1"/>
  <c r="J269" i="1"/>
  <c r="I269" i="1"/>
  <c r="H269" i="1"/>
  <c r="G269" i="1"/>
  <c r="F269" i="1"/>
  <c r="E269" i="1"/>
  <c r="D269" i="1"/>
  <c r="C269" i="1"/>
  <c r="B269" i="1"/>
  <c r="T268" i="1"/>
  <c r="S268" i="1"/>
  <c r="R268" i="1"/>
  <c r="Q268" i="1"/>
  <c r="P268" i="1"/>
  <c r="O268" i="1"/>
  <c r="N268" i="1"/>
  <c r="M268" i="1"/>
  <c r="L268" i="1"/>
  <c r="K268" i="1"/>
  <c r="J268" i="1"/>
  <c r="I268" i="1"/>
  <c r="H268" i="1"/>
  <c r="G268" i="1"/>
  <c r="F268" i="1"/>
  <c r="E268" i="1"/>
  <c r="D268" i="1"/>
  <c r="C268" i="1"/>
  <c r="B268" i="1"/>
  <c r="T267" i="1"/>
  <c r="S267" i="1"/>
  <c r="R267" i="1"/>
  <c r="Q267" i="1"/>
  <c r="P267" i="1"/>
  <c r="O267" i="1"/>
  <c r="N267" i="1"/>
  <c r="M267" i="1"/>
  <c r="L267" i="1"/>
  <c r="K267" i="1"/>
  <c r="J267" i="1"/>
  <c r="I267" i="1"/>
  <c r="H267" i="1"/>
  <c r="G267" i="1"/>
  <c r="F267" i="1"/>
  <c r="E267" i="1"/>
  <c r="D267" i="1"/>
  <c r="C267" i="1"/>
  <c r="B267" i="1"/>
  <c r="T266" i="1"/>
  <c r="S266" i="1"/>
  <c r="R266" i="1"/>
  <c r="Q266" i="1"/>
  <c r="P266" i="1"/>
  <c r="O266" i="1"/>
  <c r="N266" i="1"/>
  <c r="M266" i="1"/>
  <c r="L266" i="1"/>
  <c r="K266" i="1"/>
  <c r="J266" i="1"/>
  <c r="I266" i="1"/>
  <c r="H266" i="1"/>
  <c r="G266" i="1"/>
  <c r="F266" i="1"/>
  <c r="E266" i="1"/>
  <c r="D266" i="1"/>
  <c r="C266" i="1"/>
  <c r="B266" i="1"/>
  <c r="T265" i="1"/>
  <c r="S265" i="1"/>
  <c r="R265" i="1"/>
  <c r="Q265" i="1"/>
  <c r="P265" i="1"/>
  <c r="O265" i="1"/>
  <c r="N265" i="1"/>
  <c r="M265" i="1"/>
  <c r="L265" i="1"/>
  <c r="K265" i="1"/>
  <c r="J265" i="1"/>
  <c r="I265" i="1"/>
  <c r="H265" i="1"/>
  <c r="G265" i="1"/>
  <c r="F265" i="1"/>
  <c r="E265" i="1"/>
  <c r="D265" i="1"/>
  <c r="C265" i="1"/>
  <c r="B265" i="1"/>
  <c r="T264" i="1"/>
  <c r="S264" i="1"/>
  <c r="R264" i="1"/>
  <c r="Q264" i="1"/>
  <c r="P264" i="1"/>
  <c r="O264" i="1"/>
  <c r="N264" i="1"/>
  <c r="M264" i="1"/>
  <c r="L264" i="1"/>
  <c r="K264" i="1"/>
  <c r="J264" i="1"/>
  <c r="I264" i="1"/>
  <c r="H264" i="1"/>
  <c r="G264" i="1"/>
  <c r="F264" i="1"/>
  <c r="E264" i="1"/>
  <c r="D264" i="1"/>
  <c r="C264" i="1"/>
  <c r="B264" i="1"/>
  <c r="T263" i="1"/>
  <c r="S263" i="1"/>
  <c r="R263" i="1"/>
  <c r="Q263" i="1"/>
  <c r="P263" i="1"/>
  <c r="O263" i="1"/>
  <c r="N263" i="1"/>
  <c r="M263" i="1"/>
  <c r="L263" i="1"/>
  <c r="K263" i="1"/>
  <c r="J263" i="1"/>
  <c r="I263" i="1"/>
  <c r="H263" i="1"/>
  <c r="G263" i="1"/>
  <c r="F263" i="1"/>
  <c r="E263" i="1"/>
  <c r="D263" i="1"/>
  <c r="C263" i="1"/>
  <c r="B263" i="1"/>
  <c r="T262" i="1"/>
  <c r="S262" i="1"/>
  <c r="R262" i="1"/>
  <c r="Q262" i="1"/>
  <c r="P262" i="1"/>
  <c r="O262" i="1"/>
  <c r="N262" i="1"/>
  <c r="M262" i="1"/>
  <c r="L262" i="1"/>
  <c r="K262" i="1"/>
  <c r="J262" i="1"/>
  <c r="I262" i="1"/>
  <c r="H262" i="1"/>
  <c r="G262" i="1"/>
  <c r="F262" i="1"/>
  <c r="E262" i="1"/>
  <c r="D262" i="1"/>
  <c r="C262" i="1"/>
  <c r="B262" i="1"/>
  <c r="T261" i="1"/>
  <c r="S261" i="1"/>
  <c r="R261" i="1"/>
  <c r="Q261" i="1"/>
  <c r="P261" i="1"/>
  <c r="O261" i="1"/>
  <c r="N261" i="1"/>
  <c r="M261" i="1"/>
  <c r="L261" i="1"/>
  <c r="K261" i="1"/>
  <c r="J261" i="1"/>
  <c r="I261" i="1"/>
  <c r="H261" i="1"/>
  <c r="G261" i="1"/>
  <c r="F261" i="1"/>
  <c r="E261" i="1"/>
  <c r="D261" i="1"/>
  <c r="C261" i="1"/>
  <c r="B261" i="1"/>
  <c r="T260" i="1"/>
  <c r="S260" i="1"/>
  <c r="R260" i="1"/>
  <c r="Q260" i="1"/>
  <c r="P260" i="1"/>
  <c r="O260" i="1"/>
  <c r="N260" i="1"/>
  <c r="M260" i="1"/>
  <c r="L260" i="1"/>
  <c r="K260" i="1"/>
  <c r="J260" i="1"/>
  <c r="I260" i="1"/>
  <c r="H260" i="1"/>
  <c r="G260" i="1"/>
  <c r="F260" i="1"/>
  <c r="E260" i="1"/>
  <c r="D260" i="1"/>
  <c r="C260" i="1"/>
  <c r="B260" i="1"/>
  <c r="T259" i="1"/>
  <c r="S259" i="1"/>
  <c r="R259" i="1"/>
  <c r="Q259" i="1"/>
  <c r="P259" i="1"/>
  <c r="O259" i="1"/>
  <c r="N259" i="1"/>
  <c r="M259" i="1"/>
  <c r="L259" i="1"/>
  <c r="K259" i="1"/>
  <c r="J259" i="1"/>
  <c r="I259" i="1"/>
  <c r="H259" i="1"/>
  <c r="G259" i="1"/>
  <c r="F259" i="1"/>
  <c r="E259" i="1"/>
  <c r="D259" i="1"/>
  <c r="C259" i="1"/>
  <c r="B259" i="1"/>
  <c r="T258" i="1"/>
  <c r="S258" i="1"/>
  <c r="R258" i="1"/>
  <c r="Q258" i="1"/>
  <c r="P258" i="1"/>
  <c r="O258" i="1"/>
  <c r="N258" i="1"/>
  <c r="M258" i="1"/>
  <c r="L258" i="1"/>
  <c r="K258" i="1"/>
  <c r="J258" i="1"/>
  <c r="I258" i="1"/>
  <c r="H258" i="1"/>
  <c r="G258" i="1"/>
  <c r="F258" i="1"/>
  <c r="E258" i="1"/>
  <c r="D258" i="1"/>
  <c r="C258" i="1"/>
  <c r="B258" i="1"/>
  <c r="T257" i="1"/>
  <c r="S257" i="1"/>
  <c r="R257" i="1"/>
  <c r="Q257" i="1"/>
  <c r="P257" i="1"/>
  <c r="O257" i="1"/>
  <c r="N257" i="1"/>
  <c r="M257" i="1"/>
  <c r="L257" i="1"/>
  <c r="K257" i="1"/>
  <c r="J257" i="1"/>
  <c r="I257" i="1"/>
  <c r="H257" i="1"/>
  <c r="G257" i="1"/>
  <c r="F257" i="1"/>
  <c r="E257" i="1"/>
  <c r="D257" i="1"/>
  <c r="C257" i="1"/>
  <c r="B257" i="1"/>
  <c r="T256" i="1"/>
  <c r="S256" i="1"/>
  <c r="R256" i="1"/>
  <c r="Q256" i="1"/>
  <c r="P256" i="1"/>
  <c r="O256" i="1"/>
  <c r="N256" i="1"/>
  <c r="M256" i="1"/>
  <c r="L256" i="1"/>
  <c r="K256" i="1"/>
  <c r="J256" i="1"/>
  <c r="I256" i="1"/>
  <c r="H256" i="1"/>
  <c r="G256" i="1"/>
  <c r="F256" i="1"/>
  <c r="E256" i="1"/>
  <c r="D256" i="1"/>
  <c r="C256" i="1"/>
  <c r="B256" i="1"/>
  <c r="T255" i="1"/>
  <c r="S255" i="1"/>
  <c r="R255" i="1"/>
  <c r="Q255" i="1"/>
  <c r="P255" i="1"/>
  <c r="O255" i="1"/>
  <c r="N255" i="1"/>
  <c r="M255" i="1"/>
  <c r="L255" i="1"/>
  <c r="K255" i="1"/>
  <c r="J255" i="1"/>
  <c r="I255" i="1"/>
  <c r="H255" i="1"/>
  <c r="G255" i="1"/>
  <c r="F255" i="1"/>
  <c r="E255" i="1"/>
  <c r="D255" i="1"/>
  <c r="C255" i="1"/>
  <c r="B255" i="1"/>
  <c r="T254" i="1"/>
  <c r="S254" i="1"/>
  <c r="R254" i="1"/>
  <c r="Q254" i="1"/>
  <c r="P254" i="1"/>
  <c r="O254" i="1"/>
  <c r="N254" i="1"/>
  <c r="M254" i="1"/>
  <c r="L254" i="1"/>
  <c r="K254" i="1"/>
  <c r="J254" i="1"/>
  <c r="I254" i="1"/>
  <c r="H254" i="1"/>
  <c r="G254" i="1"/>
  <c r="F254" i="1"/>
  <c r="E254" i="1"/>
  <c r="D254" i="1"/>
  <c r="C254" i="1"/>
  <c r="B254" i="1"/>
  <c r="T253" i="1"/>
  <c r="S253" i="1"/>
  <c r="R253" i="1"/>
  <c r="Q253" i="1"/>
  <c r="P253" i="1"/>
  <c r="O253" i="1"/>
  <c r="N253" i="1"/>
  <c r="M253" i="1"/>
  <c r="L253" i="1"/>
  <c r="K253" i="1"/>
  <c r="J253" i="1"/>
  <c r="I253" i="1"/>
  <c r="H253" i="1"/>
  <c r="G253" i="1"/>
  <c r="F253" i="1"/>
  <c r="E253" i="1"/>
  <c r="D253" i="1"/>
  <c r="C253" i="1"/>
  <c r="B253" i="1"/>
  <c r="T252" i="1"/>
  <c r="S252" i="1"/>
  <c r="R252" i="1"/>
  <c r="Q252" i="1"/>
  <c r="P252" i="1"/>
  <c r="O252" i="1"/>
  <c r="N252" i="1"/>
  <c r="M252" i="1"/>
  <c r="L252" i="1"/>
  <c r="K252" i="1"/>
  <c r="J252" i="1"/>
  <c r="I252" i="1"/>
  <c r="H252" i="1"/>
  <c r="G252" i="1"/>
  <c r="F252" i="1"/>
  <c r="E252" i="1"/>
  <c r="D252" i="1"/>
  <c r="C252" i="1"/>
  <c r="B252" i="1"/>
  <c r="T251" i="1"/>
  <c r="S251" i="1"/>
  <c r="R251" i="1"/>
  <c r="Q251" i="1"/>
  <c r="P251" i="1"/>
  <c r="O251" i="1"/>
  <c r="N251" i="1"/>
  <c r="M251" i="1"/>
  <c r="L251" i="1"/>
  <c r="K251" i="1"/>
  <c r="J251" i="1"/>
  <c r="I251" i="1"/>
  <c r="H251" i="1"/>
  <c r="G251" i="1"/>
  <c r="F251" i="1"/>
  <c r="E251" i="1"/>
  <c r="D251" i="1"/>
  <c r="C251" i="1"/>
  <c r="B251" i="1"/>
  <c r="T250" i="1"/>
  <c r="S250" i="1"/>
  <c r="R250" i="1"/>
  <c r="Q250" i="1"/>
  <c r="P250" i="1"/>
  <c r="O250" i="1"/>
  <c r="N250" i="1"/>
  <c r="M250" i="1"/>
  <c r="L250" i="1"/>
  <c r="K250" i="1"/>
  <c r="J250" i="1"/>
  <c r="I250" i="1"/>
  <c r="H250" i="1"/>
  <c r="G250" i="1"/>
  <c r="F250" i="1"/>
  <c r="E250" i="1"/>
  <c r="D250" i="1"/>
  <c r="C250" i="1"/>
  <c r="B250" i="1"/>
  <c r="T249" i="1"/>
  <c r="S249" i="1"/>
  <c r="R249" i="1"/>
  <c r="Q249" i="1"/>
  <c r="P249" i="1"/>
  <c r="O249" i="1"/>
  <c r="N249" i="1"/>
  <c r="M249" i="1"/>
  <c r="L249" i="1"/>
  <c r="K249" i="1"/>
  <c r="J249" i="1"/>
  <c r="I249" i="1"/>
  <c r="H249" i="1"/>
  <c r="G249" i="1"/>
  <c r="F249" i="1"/>
  <c r="E249" i="1"/>
  <c r="D249" i="1"/>
  <c r="C249" i="1"/>
  <c r="B249" i="1"/>
  <c r="T248" i="1"/>
  <c r="S248" i="1"/>
  <c r="R248" i="1"/>
  <c r="Q248" i="1"/>
  <c r="P248" i="1"/>
  <c r="O248" i="1"/>
  <c r="N248" i="1"/>
  <c r="M248" i="1"/>
  <c r="L248" i="1"/>
  <c r="K248" i="1"/>
  <c r="J248" i="1"/>
  <c r="I248" i="1"/>
  <c r="H248" i="1"/>
  <c r="G248" i="1"/>
  <c r="F248" i="1"/>
  <c r="E248" i="1"/>
  <c r="D248" i="1"/>
  <c r="C248" i="1"/>
  <c r="B248" i="1"/>
  <c r="T247" i="1"/>
  <c r="S247" i="1"/>
  <c r="R247" i="1"/>
  <c r="Q247" i="1"/>
  <c r="P247" i="1"/>
  <c r="O247" i="1"/>
  <c r="N247" i="1"/>
  <c r="M247" i="1"/>
  <c r="L247" i="1"/>
  <c r="K247" i="1"/>
  <c r="J247" i="1"/>
  <c r="I247" i="1"/>
  <c r="H247" i="1"/>
  <c r="G247" i="1"/>
  <c r="F247" i="1"/>
  <c r="E247" i="1"/>
  <c r="D247" i="1"/>
  <c r="C247" i="1"/>
  <c r="B247" i="1"/>
  <c r="T246" i="1"/>
  <c r="S246" i="1"/>
  <c r="R246" i="1"/>
  <c r="Q246" i="1"/>
  <c r="P246" i="1"/>
  <c r="O246" i="1"/>
  <c r="N246" i="1"/>
  <c r="M246" i="1"/>
  <c r="L246" i="1"/>
  <c r="K246" i="1"/>
  <c r="J246" i="1"/>
  <c r="I246" i="1"/>
  <c r="H246" i="1"/>
  <c r="G246" i="1"/>
  <c r="F246" i="1"/>
  <c r="E246" i="1"/>
  <c r="D246" i="1"/>
  <c r="C246" i="1"/>
  <c r="B246" i="1"/>
  <c r="T245" i="1"/>
  <c r="S245" i="1"/>
  <c r="R245" i="1"/>
  <c r="Q245" i="1"/>
  <c r="P245" i="1"/>
  <c r="O245" i="1"/>
  <c r="N245" i="1"/>
  <c r="M245" i="1"/>
  <c r="L245" i="1"/>
  <c r="K245" i="1"/>
  <c r="J245" i="1"/>
  <c r="I245" i="1"/>
  <c r="H245" i="1"/>
  <c r="G245" i="1"/>
  <c r="F245" i="1"/>
  <c r="E245" i="1"/>
  <c r="D245" i="1"/>
  <c r="C245" i="1"/>
  <c r="B245" i="1"/>
  <c r="T244" i="1"/>
  <c r="S244" i="1"/>
  <c r="R244" i="1"/>
  <c r="Q244" i="1"/>
  <c r="P244" i="1"/>
  <c r="O244" i="1"/>
  <c r="N244" i="1"/>
  <c r="M244" i="1"/>
  <c r="L244" i="1"/>
  <c r="K244" i="1"/>
  <c r="J244" i="1"/>
  <c r="I244" i="1"/>
  <c r="H244" i="1"/>
  <c r="G244" i="1"/>
  <c r="F244" i="1"/>
  <c r="E244" i="1"/>
  <c r="D244" i="1"/>
  <c r="C244" i="1"/>
  <c r="B244" i="1"/>
  <c r="T243" i="1"/>
  <c r="S243" i="1"/>
  <c r="R243" i="1"/>
  <c r="Q243" i="1"/>
  <c r="P243" i="1"/>
  <c r="O243" i="1"/>
  <c r="N243" i="1"/>
  <c r="M243" i="1"/>
  <c r="L243" i="1"/>
  <c r="K243" i="1"/>
  <c r="J243" i="1"/>
  <c r="I243" i="1"/>
  <c r="H243" i="1"/>
  <c r="G243" i="1"/>
  <c r="F243" i="1"/>
  <c r="E243" i="1"/>
  <c r="D243" i="1"/>
  <c r="C243" i="1"/>
  <c r="B243" i="1"/>
  <c r="T242" i="1"/>
  <c r="S242" i="1"/>
  <c r="R242" i="1"/>
  <c r="Q242" i="1"/>
  <c r="P242" i="1"/>
  <c r="O242" i="1"/>
  <c r="N242" i="1"/>
  <c r="M242" i="1"/>
  <c r="L242" i="1"/>
  <c r="K242" i="1"/>
  <c r="J242" i="1"/>
  <c r="I242" i="1"/>
  <c r="H242" i="1"/>
  <c r="G242" i="1"/>
  <c r="F242" i="1"/>
  <c r="E242" i="1"/>
  <c r="D242" i="1"/>
  <c r="C242" i="1"/>
  <c r="B242" i="1"/>
  <c r="T241" i="1"/>
  <c r="S241" i="1"/>
  <c r="R241" i="1"/>
  <c r="Q241" i="1"/>
  <c r="P241" i="1"/>
  <c r="O241" i="1"/>
  <c r="N241" i="1"/>
  <c r="M241" i="1"/>
  <c r="L241" i="1"/>
  <c r="K241" i="1"/>
  <c r="J241" i="1"/>
  <c r="I241" i="1"/>
  <c r="H241" i="1"/>
  <c r="G241" i="1"/>
  <c r="F241" i="1"/>
  <c r="E241" i="1"/>
  <c r="D241" i="1"/>
  <c r="C241" i="1"/>
  <c r="B241" i="1"/>
  <c r="T240" i="1"/>
  <c r="S240" i="1"/>
  <c r="R240" i="1"/>
  <c r="Q240" i="1"/>
  <c r="P240" i="1"/>
  <c r="O240" i="1"/>
  <c r="N240" i="1"/>
  <c r="M240" i="1"/>
  <c r="L240" i="1"/>
  <c r="K240" i="1"/>
  <c r="J240" i="1"/>
  <c r="I240" i="1"/>
  <c r="H240" i="1"/>
  <c r="G240" i="1"/>
  <c r="F240" i="1"/>
  <c r="E240" i="1"/>
  <c r="D240" i="1"/>
  <c r="C240" i="1"/>
  <c r="B240" i="1"/>
  <c r="T239" i="1"/>
  <c r="S239" i="1"/>
  <c r="R239" i="1"/>
  <c r="Q239" i="1"/>
  <c r="P239" i="1"/>
  <c r="O239" i="1"/>
  <c r="N239" i="1"/>
  <c r="M239" i="1"/>
  <c r="L239" i="1"/>
  <c r="K239" i="1"/>
  <c r="J239" i="1"/>
  <c r="I239" i="1"/>
  <c r="H239" i="1"/>
  <c r="G239" i="1"/>
  <c r="F239" i="1"/>
  <c r="E239" i="1"/>
  <c r="D239" i="1"/>
  <c r="C239" i="1"/>
  <c r="B239" i="1"/>
  <c r="T238" i="1"/>
  <c r="S238" i="1"/>
  <c r="R238" i="1"/>
  <c r="Q238" i="1"/>
  <c r="P238" i="1"/>
  <c r="O238" i="1"/>
  <c r="N238" i="1"/>
  <c r="M238" i="1"/>
  <c r="L238" i="1"/>
  <c r="K238" i="1"/>
  <c r="J238" i="1"/>
  <c r="I238" i="1"/>
  <c r="H238" i="1"/>
  <c r="G238" i="1"/>
  <c r="F238" i="1"/>
  <c r="E238" i="1"/>
  <c r="D238" i="1"/>
  <c r="C238" i="1"/>
  <c r="B238" i="1"/>
  <c r="T237" i="1"/>
  <c r="S237" i="1"/>
  <c r="R237" i="1"/>
  <c r="Q237" i="1"/>
  <c r="P237" i="1"/>
  <c r="O237" i="1"/>
  <c r="N237" i="1"/>
  <c r="M237" i="1"/>
  <c r="L237" i="1"/>
  <c r="K237" i="1"/>
  <c r="J237" i="1"/>
  <c r="I237" i="1"/>
  <c r="H237" i="1"/>
  <c r="G237" i="1"/>
  <c r="F237" i="1"/>
  <c r="E237" i="1"/>
  <c r="D237" i="1"/>
  <c r="C237" i="1"/>
  <c r="B237" i="1"/>
  <c r="T236" i="1"/>
  <c r="S236" i="1"/>
  <c r="R236" i="1"/>
  <c r="Q236" i="1"/>
  <c r="P236" i="1"/>
  <c r="O236" i="1"/>
  <c r="N236" i="1"/>
  <c r="M236" i="1"/>
  <c r="L236" i="1"/>
  <c r="K236" i="1"/>
  <c r="J236" i="1"/>
  <c r="I236" i="1"/>
  <c r="H236" i="1"/>
  <c r="G236" i="1"/>
  <c r="F236" i="1"/>
  <c r="E236" i="1"/>
  <c r="D236" i="1"/>
  <c r="C236" i="1"/>
  <c r="B236" i="1"/>
  <c r="T235" i="1"/>
  <c r="S235" i="1"/>
  <c r="R235" i="1"/>
  <c r="Q235" i="1"/>
  <c r="P235" i="1"/>
  <c r="O235" i="1"/>
  <c r="N235" i="1"/>
  <c r="M235" i="1"/>
  <c r="L235" i="1"/>
  <c r="K235" i="1"/>
  <c r="J235" i="1"/>
  <c r="I235" i="1"/>
  <c r="H235" i="1"/>
  <c r="G235" i="1"/>
  <c r="F235" i="1"/>
  <c r="E235" i="1"/>
  <c r="D235" i="1"/>
  <c r="C235" i="1"/>
  <c r="B235" i="1"/>
  <c r="T234" i="1"/>
  <c r="S234" i="1"/>
  <c r="R234" i="1"/>
  <c r="Q234" i="1"/>
  <c r="P234" i="1"/>
  <c r="O234" i="1"/>
  <c r="N234" i="1"/>
  <c r="M234" i="1"/>
  <c r="L234" i="1"/>
  <c r="K234" i="1"/>
  <c r="J234" i="1"/>
  <c r="I234" i="1"/>
  <c r="H234" i="1"/>
  <c r="G234" i="1"/>
  <c r="F234" i="1"/>
  <c r="E234" i="1"/>
  <c r="D234" i="1"/>
  <c r="C234" i="1"/>
  <c r="B234" i="1"/>
  <c r="T233" i="1"/>
  <c r="S233" i="1"/>
  <c r="R233" i="1"/>
  <c r="Q233" i="1"/>
  <c r="P233" i="1"/>
  <c r="O233" i="1"/>
  <c r="N233" i="1"/>
  <c r="M233" i="1"/>
  <c r="L233" i="1"/>
  <c r="K233" i="1"/>
  <c r="J233" i="1"/>
  <c r="I233" i="1"/>
  <c r="H233" i="1"/>
  <c r="G233" i="1"/>
  <c r="F233" i="1"/>
  <c r="E233" i="1"/>
  <c r="D233" i="1"/>
  <c r="C233" i="1"/>
  <c r="B233" i="1"/>
  <c r="T232" i="1"/>
  <c r="S232" i="1"/>
  <c r="R232" i="1"/>
  <c r="Q232" i="1"/>
  <c r="P232" i="1"/>
  <c r="O232" i="1"/>
  <c r="N232" i="1"/>
  <c r="M232" i="1"/>
  <c r="L232" i="1"/>
  <c r="K232" i="1"/>
  <c r="J232" i="1"/>
  <c r="I232" i="1"/>
  <c r="H232" i="1"/>
  <c r="G232" i="1"/>
  <c r="F232" i="1"/>
  <c r="E232" i="1"/>
  <c r="D232" i="1"/>
  <c r="C232" i="1"/>
  <c r="B232" i="1"/>
  <c r="T231" i="1"/>
  <c r="S231" i="1"/>
  <c r="R231" i="1"/>
  <c r="Q231" i="1"/>
  <c r="P231" i="1"/>
  <c r="O231" i="1"/>
  <c r="N231" i="1"/>
  <c r="M231" i="1"/>
  <c r="L231" i="1"/>
  <c r="K231" i="1"/>
  <c r="J231" i="1"/>
  <c r="I231" i="1"/>
  <c r="H231" i="1"/>
  <c r="G231" i="1"/>
  <c r="F231" i="1"/>
  <c r="E231" i="1"/>
  <c r="D231" i="1"/>
  <c r="C231" i="1"/>
  <c r="B231" i="1"/>
  <c r="T230" i="1"/>
  <c r="S230" i="1"/>
  <c r="R230" i="1"/>
  <c r="Q230" i="1"/>
  <c r="P230" i="1"/>
  <c r="O230" i="1"/>
  <c r="N230" i="1"/>
  <c r="M230" i="1"/>
  <c r="L230" i="1"/>
  <c r="K230" i="1"/>
  <c r="J230" i="1"/>
  <c r="I230" i="1"/>
  <c r="H230" i="1"/>
  <c r="G230" i="1"/>
  <c r="F230" i="1"/>
  <c r="E230" i="1"/>
  <c r="D230" i="1"/>
  <c r="C230" i="1"/>
  <c r="B230" i="1"/>
  <c r="T229" i="1"/>
  <c r="S229" i="1"/>
  <c r="R229" i="1"/>
  <c r="Q229" i="1"/>
  <c r="P229" i="1"/>
  <c r="O229" i="1"/>
  <c r="N229" i="1"/>
  <c r="M229" i="1"/>
  <c r="L229" i="1"/>
  <c r="K229" i="1"/>
  <c r="J229" i="1"/>
  <c r="I229" i="1"/>
  <c r="H229" i="1"/>
  <c r="G229" i="1"/>
  <c r="F229" i="1"/>
  <c r="E229" i="1"/>
  <c r="D229" i="1"/>
  <c r="C229" i="1"/>
  <c r="B229" i="1"/>
  <c r="T228" i="1"/>
  <c r="S228" i="1"/>
  <c r="R228" i="1"/>
  <c r="Q228" i="1"/>
  <c r="P228" i="1"/>
  <c r="O228" i="1"/>
  <c r="N228" i="1"/>
  <c r="M228" i="1"/>
  <c r="L228" i="1"/>
  <c r="K228" i="1"/>
  <c r="J228" i="1"/>
  <c r="I228" i="1"/>
  <c r="H228" i="1"/>
  <c r="G228" i="1"/>
  <c r="F228" i="1"/>
  <c r="E228" i="1"/>
  <c r="D228" i="1"/>
  <c r="C228" i="1"/>
  <c r="B228" i="1"/>
  <c r="T227" i="1"/>
  <c r="S227" i="1"/>
  <c r="R227" i="1"/>
  <c r="Q227" i="1"/>
  <c r="P227" i="1"/>
  <c r="O227" i="1"/>
  <c r="N227" i="1"/>
  <c r="M227" i="1"/>
  <c r="L227" i="1"/>
  <c r="K227" i="1"/>
  <c r="J227" i="1"/>
  <c r="I227" i="1"/>
  <c r="H227" i="1"/>
  <c r="G227" i="1"/>
  <c r="F227" i="1"/>
  <c r="E227" i="1"/>
  <c r="D227" i="1"/>
  <c r="C227" i="1"/>
  <c r="B227" i="1"/>
  <c r="T226" i="1"/>
  <c r="S226" i="1"/>
  <c r="R226" i="1"/>
  <c r="Q226" i="1"/>
  <c r="P226" i="1"/>
  <c r="O226" i="1"/>
  <c r="N226" i="1"/>
  <c r="M226" i="1"/>
  <c r="L226" i="1"/>
  <c r="K226" i="1"/>
  <c r="J226" i="1"/>
  <c r="I226" i="1"/>
  <c r="H226" i="1"/>
  <c r="G226" i="1"/>
  <c r="F226" i="1"/>
  <c r="E226" i="1"/>
  <c r="D226" i="1"/>
  <c r="C226" i="1"/>
  <c r="B226" i="1"/>
  <c r="T225" i="1"/>
  <c r="S225" i="1"/>
  <c r="R225" i="1"/>
  <c r="Q225" i="1"/>
  <c r="P225" i="1"/>
  <c r="O225" i="1"/>
  <c r="N225" i="1"/>
  <c r="M225" i="1"/>
  <c r="L225" i="1"/>
  <c r="K225" i="1"/>
  <c r="J225" i="1"/>
  <c r="I225" i="1"/>
  <c r="H225" i="1"/>
  <c r="G225" i="1"/>
  <c r="F225" i="1"/>
  <c r="E225" i="1"/>
  <c r="D225" i="1"/>
  <c r="C225" i="1"/>
  <c r="B225" i="1"/>
  <c r="T224" i="1"/>
  <c r="S224" i="1"/>
  <c r="R224" i="1"/>
  <c r="Q224" i="1"/>
  <c r="P224" i="1"/>
  <c r="O224" i="1"/>
  <c r="N224" i="1"/>
  <c r="M224" i="1"/>
  <c r="L224" i="1"/>
  <c r="K224" i="1"/>
  <c r="J224" i="1"/>
  <c r="I224" i="1"/>
  <c r="H224" i="1"/>
  <c r="G224" i="1"/>
  <c r="F224" i="1"/>
  <c r="E224" i="1"/>
  <c r="D224" i="1"/>
  <c r="C224" i="1"/>
  <c r="B224" i="1"/>
  <c r="T223" i="1"/>
  <c r="S223" i="1"/>
  <c r="R223" i="1"/>
  <c r="Q223" i="1"/>
  <c r="P223" i="1"/>
  <c r="O223" i="1"/>
  <c r="N223" i="1"/>
  <c r="M223" i="1"/>
  <c r="L223" i="1"/>
  <c r="K223" i="1"/>
  <c r="J223" i="1"/>
  <c r="I223" i="1"/>
  <c r="H223" i="1"/>
  <c r="G223" i="1"/>
  <c r="F223" i="1"/>
  <c r="E223" i="1"/>
  <c r="D223" i="1"/>
  <c r="C223" i="1"/>
  <c r="B223" i="1"/>
  <c r="T222" i="1"/>
  <c r="S222" i="1"/>
  <c r="R222" i="1"/>
  <c r="Q222" i="1"/>
  <c r="P222" i="1"/>
  <c r="O222" i="1"/>
  <c r="N222" i="1"/>
  <c r="M222" i="1"/>
  <c r="L222" i="1"/>
  <c r="K222" i="1"/>
  <c r="J222" i="1"/>
  <c r="I222" i="1"/>
  <c r="H222" i="1"/>
  <c r="G222" i="1"/>
  <c r="F222" i="1"/>
  <c r="E222" i="1"/>
  <c r="D222" i="1"/>
  <c r="C222" i="1"/>
  <c r="B222" i="1"/>
  <c r="T221" i="1"/>
  <c r="S221" i="1"/>
  <c r="R221" i="1"/>
  <c r="Q221" i="1"/>
  <c r="P221" i="1"/>
  <c r="O221" i="1"/>
  <c r="N221" i="1"/>
  <c r="M221" i="1"/>
  <c r="L221" i="1"/>
  <c r="K221" i="1"/>
  <c r="J221" i="1"/>
  <c r="I221" i="1"/>
  <c r="H221" i="1"/>
  <c r="G221" i="1"/>
  <c r="F221" i="1"/>
  <c r="E221" i="1"/>
  <c r="D221" i="1"/>
  <c r="C221" i="1"/>
  <c r="B221" i="1"/>
  <c r="T220" i="1"/>
  <c r="S220" i="1"/>
  <c r="R220" i="1"/>
  <c r="Q220" i="1"/>
  <c r="P220" i="1"/>
  <c r="O220" i="1"/>
  <c r="N220" i="1"/>
  <c r="M220" i="1"/>
  <c r="L220" i="1"/>
  <c r="K220" i="1"/>
  <c r="J220" i="1"/>
  <c r="I220" i="1"/>
  <c r="H220" i="1"/>
  <c r="G220" i="1"/>
  <c r="F220" i="1"/>
  <c r="E220" i="1"/>
  <c r="D220" i="1"/>
  <c r="C220" i="1"/>
  <c r="B220" i="1"/>
  <c r="T219" i="1"/>
  <c r="S219" i="1"/>
  <c r="R219" i="1"/>
  <c r="Q219" i="1"/>
  <c r="P219" i="1"/>
  <c r="O219" i="1"/>
  <c r="N219" i="1"/>
  <c r="M219" i="1"/>
  <c r="L219" i="1"/>
  <c r="K219" i="1"/>
  <c r="J219" i="1"/>
  <c r="I219" i="1"/>
  <c r="H219" i="1"/>
  <c r="G219" i="1"/>
  <c r="F219" i="1"/>
  <c r="E219" i="1"/>
  <c r="D219" i="1"/>
  <c r="C219" i="1"/>
  <c r="B219" i="1"/>
  <c r="T218" i="1"/>
  <c r="S218" i="1"/>
  <c r="R218" i="1"/>
  <c r="Q218" i="1"/>
  <c r="P218" i="1"/>
  <c r="O218" i="1"/>
  <c r="N218" i="1"/>
  <c r="M218" i="1"/>
  <c r="L218" i="1"/>
  <c r="K218" i="1"/>
  <c r="J218" i="1"/>
  <c r="I218" i="1"/>
  <c r="H218" i="1"/>
  <c r="G218" i="1"/>
  <c r="F218" i="1"/>
  <c r="E218" i="1"/>
  <c r="D218" i="1"/>
  <c r="C218" i="1"/>
  <c r="B218" i="1"/>
  <c r="T217" i="1"/>
  <c r="S217" i="1"/>
  <c r="R217" i="1"/>
  <c r="Q217" i="1"/>
  <c r="P217" i="1"/>
  <c r="O217" i="1"/>
  <c r="N217" i="1"/>
  <c r="M217" i="1"/>
  <c r="L217" i="1"/>
  <c r="K217" i="1"/>
  <c r="J217" i="1"/>
  <c r="I217" i="1"/>
  <c r="H217" i="1"/>
  <c r="G217" i="1"/>
  <c r="F217" i="1"/>
  <c r="E217" i="1"/>
  <c r="D217" i="1"/>
  <c r="C217" i="1"/>
  <c r="B217" i="1"/>
  <c r="T216" i="1"/>
  <c r="S216" i="1"/>
  <c r="R216" i="1"/>
  <c r="Q216" i="1"/>
  <c r="P216" i="1"/>
  <c r="O216" i="1"/>
  <c r="N216" i="1"/>
  <c r="M216" i="1"/>
  <c r="L216" i="1"/>
  <c r="K216" i="1"/>
  <c r="J216" i="1"/>
  <c r="I216" i="1"/>
  <c r="H216" i="1"/>
  <c r="G216" i="1"/>
  <c r="F216" i="1"/>
  <c r="E216" i="1"/>
  <c r="D216" i="1"/>
  <c r="C216" i="1"/>
  <c r="B216" i="1"/>
  <c r="T215" i="1"/>
  <c r="S215" i="1"/>
  <c r="R215" i="1"/>
  <c r="Q215" i="1"/>
  <c r="P215" i="1"/>
  <c r="O215" i="1"/>
  <c r="N215" i="1"/>
  <c r="M215" i="1"/>
  <c r="L215" i="1"/>
  <c r="K215" i="1"/>
  <c r="J215" i="1"/>
  <c r="I215" i="1"/>
  <c r="H215" i="1"/>
  <c r="G215" i="1"/>
  <c r="F215" i="1"/>
  <c r="E215" i="1"/>
  <c r="D215" i="1"/>
  <c r="C215" i="1"/>
  <c r="B215" i="1"/>
  <c r="T214" i="1"/>
  <c r="S214" i="1"/>
  <c r="R214" i="1"/>
  <c r="Q214" i="1"/>
  <c r="P214" i="1"/>
  <c r="O214" i="1"/>
  <c r="N214" i="1"/>
  <c r="M214" i="1"/>
  <c r="L214" i="1"/>
  <c r="K214" i="1"/>
  <c r="J214" i="1"/>
  <c r="I214" i="1"/>
  <c r="H214" i="1"/>
  <c r="G214" i="1"/>
  <c r="F214" i="1"/>
  <c r="E214" i="1"/>
  <c r="D214" i="1"/>
  <c r="C214" i="1"/>
  <c r="B214" i="1"/>
  <c r="T213" i="1"/>
  <c r="S213" i="1"/>
  <c r="R213" i="1"/>
  <c r="Q213" i="1"/>
  <c r="P213" i="1"/>
  <c r="O213" i="1"/>
  <c r="N213" i="1"/>
  <c r="M213" i="1"/>
  <c r="L213" i="1"/>
  <c r="K213" i="1"/>
  <c r="J213" i="1"/>
  <c r="I213" i="1"/>
  <c r="H213" i="1"/>
  <c r="G213" i="1"/>
  <c r="F213" i="1"/>
  <c r="E213" i="1"/>
  <c r="D213" i="1"/>
  <c r="C213" i="1"/>
  <c r="B213" i="1"/>
  <c r="T212" i="1"/>
  <c r="S212" i="1"/>
  <c r="R212" i="1"/>
  <c r="Q212" i="1"/>
  <c r="P212" i="1"/>
  <c r="O212" i="1"/>
  <c r="N212" i="1"/>
  <c r="M212" i="1"/>
  <c r="L212" i="1"/>
  <c r="K212" i="1"/>
  <c r="J212" i="1"/>
  <c r="I212" i="1"/>
  <c r="H212" i="1"/>
  <c r="G212" i="1"/>
  <c r="F212" i="1"/>
  <c r="E212" i="1"/>
  <c r="D212" i="1"/>
  <c r="C212" i="1"/>
  <c r="B212" i="1"/>
  <c r="T211" i="1"/>
  <c r="S211" i="1"/>
  <c r="R211" i="1"/>
  <c r="Q211" i="1"/>
  <c r="P211" i="1"/>
  <c r="O211" i="1"/>
  <c r="N211" i="1"/>
  <c r="M211" i="1"/>
  <c r="L211" i="1"/>
  <c r="K211" i="1"/>
  <c r="J211" i="1"/>
  <c r="I211" i="1"/>
  <c r="H211" i="1"/>
  <c r="G211" i="1"/>
  <c r="F211" i="1"/>
  <c r="E211" i="1"/>
  <c r="D211" i="1"/>
  <c r="C211" i="1"/>
  <c r="B211" i="1"/>
  <c r="T210" i="1"/>
  <c r="S210" i="1"/>
  <c r="R210" i="1"/>
  <c r="Q210" i="1"/>
  <c r="P210" i="1"/>
  <c r="O210" i="1"/>
  <c r="N210" i="1"/>
  <c r="M210" i="1"/>
  <c r="L210" i="1"/>
  <c r="K210" i="1"/>
  <c r="J210" i="1"/>
  <c r="I210" i="1"/>
  <c r="H210" i="1"/>
  <c r="G210" i="1"/>
  <c r="F210" i="1"/>
  <c r="E210" i="1"/>
  <c r="D210" i="1"/>
  <c r="C210" i="1"/>
  <c r="B210" i="1"/>
  <c r="T209" i="1"/>
  <c r="S209" i="1"/>
  <c r="R209" i="1"/>
  <c r="Q209" i="1"/>
  <c r="P209" i="1"/>
  <c r="O209" i="1"/>
  <c r="N209" i="1"/>
  <c r="M209" i="1"/>
  <c r="L209" i="1"/>
  <c r="K209" i="1"/>
  <c r="J209" i="1"/>
  <c r="I209" i="1"/>
  <c r="H209" i="1"/>
  <c r="G209" i="1"/>
  <c r="F209" i="1"/>
  <c r="E209" i="1"/>
  <c r="D209" i="1"/>
  <c r="C209" i="1"/>
  <c r="B209" i="1"/>
  <c r="T208" i="1"/>
  <c r="S208" i="1"/>
  <c r="R208" i="1"/>
  <c r="Q208" i="1"/>
  <c r="P208" i="1"/>
  <c r="O208" i="1"/>
  <c r="N208" i="1"/>
  <c r="M208" i="1"/>
  <c r="L208" i="1"/>
  <c r="K208" i="1"/>
  <c r="J208" i="1"/>
  <c r="I208" i="1"/>
  <c r="H208" i="1"/>
  <c r="G208" i="1"/>
  <c r="F208" i="1"/>
  <c r="E208" i="1"/>
  <c r="D208" i="1"/>
  <c r="C208" i="1"/>
  <c r="B208" i="1"/>
  <c r="T207" i="1"/>
  <c r="S207" i="1"/>
  <c r="R207" i="1"/>
  <c r="Q207" i="1"/>
  <c r="P207" i="1"/>
  <c r="O207" i="1"/>
  <c r="N207" i="1"/>
  <c r="M207" i="1"/>
  <c r="L207" i="1"/>
  <c r="K207" i="1"/>
  <c r="J207" i="1"/>
  <c r="I207" i="1"/>
  <c r="H207" i="1"/>
  <c r="G207" i="1"/>
  <c r="F207" i="1"/>
  <c r="E207" i="1"/>
  <c r="D207" i="1"/>
  <c r="C207" i="1"/>
  <c r="B207" i="1"/>
  <c r="T206" i="1"/>
  <c r="S206" i="1"/>
  <c r="R206" i="1"/>
  <c r="Q206" i="1"/>
  <c r="P206" i="1"/>
  <c r="O206" i="1"/>
  <c r="N206" i="1"/>
  <c r="M206" i="1"/>
  <c r="L206" i="1"/>
  <c r="K206" i="1"/>
  <c r="J206" i="1"/>
  <c r="I206" i="1"/>
  <c r="H206" i="1"/>
  <c r="G206" i="1"/>
  <c r="F206" i="1"/>
  <c r="E206" i="1"/>
  <c r="D206" i="1"/>
  <c r="C206" i="1"/>
  <c r="B206" i="1"/>
  <c r="T205" i="1"/>
  <c r="S205" i="1"/>
  <c r="R205" i="1"/>
  <c r="Q205" i="1"/>
  <c r="P205" i="1"/>
  <c r="O205" i="1"/>
  <c r="N205" i="1"/>
  <c r="M205" i="1"/>
  <c r="L205" i="1"/>
  <c r="K205" i="1"/>
  <c r="J205" i="1"/>
  <c r="I205" i="1"/>
  <c r="H205" i="1"/>
  <c r="G205" i="1"/>
  <c r="F205" i="1"/>
  <c r="E205" i="1"/>
  <c r="D205" i="1"/>
  <c r="C205" i="1"/>
  <c r="B205" i="1"/>
  <c r="T204" i="1"/>
  <c r="S204" i="1"/>
  <c r="R204" i="1"/>
  <c r="Q204" i="1"/>
  <c r="P204" i="1"/>
  <c r="O204" i="1"/>
  <c r="N204" i="1"/>
  <c r="M204" i="1"/>
  <c r="L204" i="1"/>
  <c r="K204" i="1"/>
  <c r="J204" i="1"/>
  <c r="I204" i="1"/>
  <c r="H204" i="1"/>
  <c r="G204" i="1"/>
  <c r="F204" i="1"/>
  <c r="E204" i="1"/>
  <c r="D204" i="1"/>
  <c r="C204" i="1"/>
  <c r="B204" i="1"/>
  <c r="T203" i="1"/>
  <c r="S203" i="1"/>
  <c r="R203" i="1"/>
  <c r="Q203" i="1"/>
  <c r="P203" i="1"/>
  <c r="O203" i="1"/>
  <c r="N203" i="1"/>
  <c r="M203" i="1"/>
  <c r="L203" i="1"/>
  <c r="K203" i="1"/>
  <c r="J203" i="1"/>
  <c r="I203" i="1"/>
  <c r="H203" i="1"/>
  <c r="G203" i="1"/>
  <c r="F203" i="1"/>
  <c r="E203" i="1"/>
  <c r="D203" i="1"/>
  <c r="C203" i="1"/>
  <c r="B203" i="1"/>
  <c r="T202" i="1"/>
  <c r="S202" i="1"/>
  <c r="R202" i="1"/>
  <c r="Q202" i="1"/>
  <c r="P202" i="1"/>
  <c r="O202" i="1"/>
  <c r="N202" i="1"/>
  <c r="M202" i="1"/>
  <c r="L202" i="1"/>
  <c r="K202" i="1"/>
  <c r="J202" i="1"/>
  <c r="I202" i="1"/>
  <c r="H202" i="1"/>
  <c r="G202" i="1"/>
  <c r="F202" i="1"/>
  <c r="E202" i="1"/>
  <c r="D202" i="1"/>
  <c r="C202" i="1"/>
  <c r="B202" i="1"/>
  <c r="T201" i="1"/>
  <c r="S201" i="1"/>
  <c r="R201" i="1"/>
  <c r="Q201" i="1"/>
  <c r="P201" i="1"/>
  <c r="O201" i="1"/>
  <c r="N201" i="1"/>
  <c r="M201" i="1"/>
  <c r="L201" i="1"/>
  <c r="K201" i="1"/>
  <c r="J201" i="1"/>
  <c r="I201" i="1"/>
  <c r="H201" i="1"/>
  <c r="G201" i="1"/>
  <c r="F201" i="1"/>
  <c r="E201" i="1"/>
  <c r="D201" i="1"/>
  <c r="C201" i="1"/>
  <c r="B201" i="1"/>
  <c r="T200" i="1"/>
  <c r="S200" i="1"/>
  <c r="R200" i="1"/>
  <c r="Q200" i="1"/>
  <c r="P200" i="1"/>
  <c r="O200" i="1"/>
  <c r="N200" i="1"/>
  <c r="M200" i="1"/>
  <c r="L200" i="1"/>
  <c r="K200" i="1"/>
  <c r="J200" i="1"/>
  <c r="I200" i="1"/>
  <c r="H200" i="1"/>
  <c r="G200" i="1"/>
  <c r="F200" i="1"/>
  <c r="E200" i="1"/>
  <c r="D200" i="1"/>
  <c r="C200" i="1"/>
  <c r="B200" i="1"/>
  <c r="T199" i="1"/>
  <c r="S199" i="1"/>
  <c r="R199" i="1"/>
  <c r="Q199" i="1"/>
  <c r="P199" i="1"/>
  <c r="O199" i="1"/>
  <c r="N199" i="1"/>
  <c r="M199" i="1"/>
  <c r="L199" i="1"/>
  <c r="K199" i="1"/>
  <c r="J199" i="1"/>
  <c r="I199" i="1"/>
  <c r="H199" i="1"/>
  <c r="G199" i="1"/>
  <c r="F199" i="1"/>
  <c r="E199" i="1"/>
  <c r="D199" i="1"/>
  <c r="C199" i="1"/>
  <c r="B199" i="1"/>
  <c r="T198" i="1"/>
  <c r="S198" i="1"/>
  <c r="R198" i="1"/>
  <c r="Q198" i="1"/>
  <c r="P198" i="1"/>
  <c r="O198" i="1"/>
  <c r="N198" i="1"/>
  <c r="M198" i="1"/>
  <c r="L198" i="1"/>
  <c r="K198" i="1"/>
  <c r="J198" i="1"/>
  <c r="I198" i="1"/>
  <c r="H198" i="1"/>
  <c r="G198" i="1"/>
  <c r="F198" i="1"/>
  <c r="E198" i="1"/>
  <c r="D198" i="1"/>
  <c r="C198" i="1"/>
  <c r="B198" i="1"/>
  <c r="T197" i="1"/>
  <c r="S197" i="1"/>
  <c r="R197" i="1"/>
  <c r="Q197" i="1"/>
  <c r="P197" i="1"/>
  <c r="O197" i="1"/>
  <c r="N197" i="1"/>
  <c r="M197" i="1"/>
  <c r="L197" i="1"/>
  <c r="K197" i="1"/>
  <c r="J197" i="1"/>
  <c r="I197" i="1"/>
  <c r="H197" i="1"/>
  <c r="G197" i="1"/>
  <c r="F197" i="1"/>
  <c r="E197" i="1"/>
  <c r="D197" i="1"/>
  <c r="C197" i="1"/>
  <c r="B197" i="1"/>
  <c r="T196" i="1"/>
  <c r="S196" i="1"/>
  <c r="R196" i="1"/>
  <c r="Q196" i="1"/>
  <c r="P196" i="1"/>
  <c r="O196" i="1"/>
  <c r="N196" i="1"/>
  <c r="M196" i="1"/>
  <c r="L196" i="1"/>
  <c r="K196" i="1"/>
  <c r="J196" i="1"/>
  <c r="I196" i="1"/>
  <c r="H196" i="1"/>
  <c r="G196" i="1"/>
  <c r="F196" i="1"/>
  <c r="E196" i="1"/>
  <c r="D196" i="1"/>
  <c r="C196" i="1"/>
  <c r="B196" i="1"/>
  <c r="T195" i="1"/>
  <c r="S195" i="1"/>
  <c r="R195" i="1"/>
  <c r="Q195" i="1"/>
  <c r="P195" i="1"/>
  <c r="O195" i="1"/>
  <c r="N195" i="1"/>
  <c r="M195" i="1"/>
  <c r="L195" i="1"/>
  <c r="K195" i="1"/>
  <c r="J195" i="1"/>
  <c r="I195" i="1"/>
  <c r="H195" i="1"/>
  <c r="G195" i="1"/>
  <c r="F195" i="1"/>
  <c r="E195" i="1"/>
  <c r="D195" i="1"/>
  <c r="C195" i="1"/>
  <c r="B195" i="1"/>
  <c r="T194" i="1"/>
  <c r="S194" i="1"/>
  <c r="R194" i="1"/>
  <c r="Q194" i="1"/>
  <c r="P194" i="1"/>
  <c r="O194" i="1"/>
  <c r="N194" i="1"/>
  <c r="M194" i="1"/>
  <c r="L194" i="1"/>
  <c r="K194" i="1"/>
  <c r="J194" i="1"/>
  <c r="I194" i="1"/>
  <c r="H194" i="1"/>
  <c r="G194" i="1"/>
  <c r="F194" i="1"/>
  <c r="E194" i="1"/>
  <c r="D194" i="1"/>
  <c r="C194" i="1"/>
  <c r="B194" i="1"/>
  <c r="T193" i="1"/>
  <c r="S193" i="1"/>
  <c r="R193" i="1"/>
  <c r="Q193" i="1"/>
  <c r="P193" i="1"/>
  <c r="O193" i="1"/>
  <c r="N193" i="1"/>
  <c r="M193" i="1"/>
  <c r="L193" i="1"/>
  <c r="K193" i="1"/>
  <c r="J193" i="1"/>
  <c r="I193" i="1"/>
  <c r="H193" i="1"/>
  <c r="G193" i="1"/>
  <c r="F193" i="1"/>
  <c r="E193" i="1"/>
  <c r="D193" i="1"/>
  <c r="C193" i="1"/>
  <c r="B193" i="1"/>
  <c r="T192" i="1"/>
  <c r="S192" i="1"/>
  <c r="R192" i="1"/>
  <c r="Q192" i="1"/>
  <c r="P192" i="1"/>
  <c r="O192" i="1"/>
  <c r="N192" i="1"/>
  <c r="M192" i="1"/>
  <c r="L192" i="1"/>
  <c r="K192" i="1"/>
  <c r="J192" i="1"/>
  <c r="I192" i="1"/>
  <c r="H192" i="1"/>
  <c r="G192" i="1"/>
  <c r="F192" i="1"/>
  <c r="E192" i="1"/>
  <c r="D192" i="1"/>
  <c r="C192" i="1"/>
  <c r="B192" i="1"/>
  <c r="T191" i="1"/>
  <c r="S191" i="1"/>
  <c r="R191" i="1"/>
  <c r="Q191" i="1"/>
  <c r="P191" i="1"/>
  <c r="O191" i="1"/>
  <c r="N191" i="1"/>
  <c r="M191" i="1"/>
  <c r="L191" i="1"/>
  <c r="K191" i="1"/>
  <c r="J191" i="1"/>
  <c r="I191" i="1"/>
  <c r="H191" i="1"/>
  <c r="G191" i="1"/>
  <c r="F191" i="1"/>
  <c r="E191" i="1"/>
  <c r="D191" i="1"/>
  <c r="C191" i="1"/>
  <c r="B191" i="1"/>
  <c r="T190" i="1"/>
  <c r="S190" i="1"/>
  <c r="R190" i="1"/>
  <c r="Q190" i="1"/>
  <c r="P190" i="1"/>
  <c r="O190" i="1"/>
  <c r="N190" i="1"/>
  <c r="M190" i="1"/>
  <c r="L190" i="1"/>
  <c r="K190" i="1"/>
  <c r="J190" i="1"/>
  <c r="I190" i="1"/>
  <c r="H190" i="1"/>
  <c r="G190" i="1"/>
  <c r="F190" i="1"/>
  <c r="E190" i="1"/>
  <c r="D190" i="1"/>
  <c r="C190" i="1"/>
  <c r="B190" i="1"/>
  <c r="T189" i="1"/>
  <c r="S189" i="1"/>
  <c r="R189" i="1"/>
  <c r="Q189" i="1"/>
  <c r="P189" i="1"/>
  <c r="O189" i="1"/>
  <c r="N189" i="1"/>
  <c r="M189" i="1"/>
  <c r="L189" i="1"/>
  <c r="K189" i="1"/>
  <c r="J189" i="1"/>
  <c r="I189" i="1"/>
  <c r="H189" i="1"/>
  <c r="G189" i="1"/>
  <c r="F189" i="1"/>
  <c r="E189" i="1"/>
  <c r="D189" i="1"/>
  <c r="C189" i="1"/>
  <c r="B189" i="1"/>
  <c r="T188" i="1"/>
  <c r="S188" i="1"/>
  <c r="R188" i="1"/>
  <c r="Q188" i="1"/>
  <c r="P188" i="1"/>
  <c r="O188" i="1"/>
  <c r="N188" i="1"/>
  <c r="M188" i="1"/>
  <c r="L188" i="1"/>
  <c r="K188" i="1"/>
  <c r="J188" i="1"/>
  <c r="I188" i="1"/>
  <c r="H188" i="1"/>
  <c r="G188" i="1"/>
  <c r="F188" i="1"/>
  <c r="E188" i="1"/>
  <c r="D188" i="1"/>
  <c r="C188" i="1"/>
  <c r="B188" i="1"/>
  <c r="T187" i="1"/>
  <c r="S187" i="1"/>
  <c r="R187" i="1"/>
  <c r="Q187" i="1"/>
  <c r="P187" i="1"/>
  <c r="O187" i="1"/>
  <c r="N187" i="1"/>
  <c r="M187" i="1"/>
  <c r="L187" i="1"/>
  <c r="K187" i="1"/>
  <c r="J187" i="1"/>
  <c r="I187" i="1"/>
  <c r="H187" i="1"/>
  <c r="G187" i="1"/>
  <c r="F187" i="1"/>
  <c r="E187" i="1"/>
  <c r="D187" i="1"/>
  <c r="C187" i="1"/>
  <c r="B187" i="1"/>
  <c r="T186" i="1"/>
  <c r="S186" i="1"/>
  <c r="R186" i="1"/>
  <c r="Q186" i="1"/>
  <c r="P186" i="1"/>
  <c r="O186" i="1"/>
  <c r="N186" i="1"/>
  <c r="M186" i="1"/>
  <c r="L186" i="1"/>
  <c r="K186" i="1"/>
  <c r="J186" i="1"/>
  <c r="I186" i="1"/>
  <c r="H186" i="1"/>
  <c r="G186" i="1"/>
  <c r="F186" i="1"/>
  <c r="E186" i="1"/>
  <c r="D186" i="1"/>
  <c r="C186" i="1"/>
  <c r="B186" i="1"/>
  <c r="T185" i="1"/>
  <c r="S185" i="1"/>
  <c r="R185" i="1"/>
  <c r="Q185" i="1"/>
  <c r="P185" i="1"/>
  <c r="O185" i="1"/>
  <c r="N185" i="1"/>
  <c r="M185" i="1"/>
  <c r="L185" i="1"/>
  <c r="K185" i="1"/>
  <c r="J185" i="1"/>
  <c r="I185" i="1"/>
  <c r="H185" i="1"/>
  <c r="G185" i="1"/>
  <c r="F185" i="1"/>
  <c r="E185" i="1"/>
  <c r="D185" i="1"/>
  <c r="C185" i="1"/>
  <c r="B185" i="1"/>
  <c r="T184" i="1"/>
  <c r="S184" i="1"/>
  <c r="R184" i="1"/>
  <c r="Q184" i="1"/>
  <c r="P184" i="1"/>
  <c r="O184" i="1"/>
  <c r="N184" i="1"/>
  <c r="M184" i="1"/>
  <c r="L184" i="1"/>
  <c r="K184" i="1"/>
  <c r="J184" i="1"/>
  <c r="I184" i="1"/>
  <c r="H184" i="1"/>
  <c r="G184" i="1"/>
  <c r="F184" i="1"/>
  <c r="E184" i="1"/>
  <c r="D184" i="1"/>
  <c r="C184" i="1"/>
  <c r="B184" i="1"/>
  <c r="T183" i="1"/>
  <c r="S183" i="1"/>
  <c r="R183" i="1"/>
  <c r="Q183" i="1"/>
  <c r="P183" i="1"/>
  <c r="O183" i="1"/>
  <c r="N183" i="1"/>
  <c r="M183" i="1"/>
  <c r="L183" i="1"/>
  <c r="K183" i="1"/>
  <c r="J183" i="1"/>
  <c r="I183" i="1"/>
  <c r="H183" i="1"/>
  <c r="G183" i="1"/>
  <c r="F183" i="1"/>
  <c r="E183" i="1"/>
  <c r="D183" i="1"/>
  <c r="C183" i="1"/>
  <c r="B183" i="1"/>
  <c r="T182" i="1"/>
  <c r="S182" i="1"/>
  <c r="R182" i="1"/>
  <c r="Q182" i="1"/>
  <c r="P182" i="1"/>
  <c r="O182" i="1"/>
  <c r="N182" i="1"/>
  <c r="M182" i="1"/>
  <c r="L182" i="1"/>
  <c r="K182" i="1"/>
  <c r="J182" i="1"/>
  <c r="I182" i="1"/>
  <c r="H182" i="1"/>
  <c r="G182" i="1"/>
  <c r="F182" i="1"/>
  <c r="E182" i="1"/>
  <c r="D182" i="1"/>
  <c r="C182" i="1"/>
  <c r="B182" i="1"/>
  <c r="T181" i="1"/>
  <c r="S181" i="1"/>
  <c r="R181" i="1"/>
  <c r="Q181" i="1"/>
  <c r="P181" i="1"/>
  <c r="O181" i="1"/>
  <c r="N181" i="1"/>
  <c r="M181" i="1"/>
  <c r="L181" i="1"/>
  <c r="K181" i="1"/>
  <c r="J181" i="1"/>
  <c r="I181" i="1"/>
  <c r="H181" i="1"/>
  <c r="G181" i="1"/>
  <c r="F181" i="1"/>
  <c r="E181" i="1"/>
  <c r="D181" i="1"/>
  <c r="C181" i="1"/>
  <c r="B181" i="1"/>
  <c r="T180" i="1"/>
  <c r="S180" i="1"/>
  <c r="R180" i="1"/>
  <c r="Q180" i="1"/>
  <c r="P180" i="1"/>
  <c r="O180" i="1"/>
  <c r="N180" i="1"/>
  <c r="M180" i="1"/>
  <c r="L180" i="1"/>
  <c r="K180" i="1"/>
  <c r="J180" i="1"/>
  <c r="I180" i="1"/>
  <c r="H180" i="1"/>
  <c r="G180" i="1"/>
  <c r="F180" i="1"/>
  <c r="E180" i="1"/>
  <c r="D180" i="1"/>
  <c r="C180" i="1"/>
  <c r="B180" i="1"/>
  <c r="T179" i="1"/>
  <c r="S179" i="1"/>
  <c r="R179" i="1"/>
  <c r="Q179" i="1"/>
  <c r="P179" i="1"/>
  <c r="O179" i="1"/>
  <c r="N179" i="1"/>
  <c r="M179" i="1"/>
  <c r="L179" i="1"/>
  <c r="K179" i="1"/>
  <c r="J179" i="1"/>
  <c r="I179" i="1"/>
  <c r="H179" i="1"/>
  <c r="G179" i="1"/>
  <c r="F179" i="1"/>
  <c r="E179" i="1"/>
  <c r="D179" i="1"/>
  <c r="C179" i="1"/>
  <c r="B179" i="1"/>
  <c r="T178" i="1"/>
  <c r="S178" i="1"/>
  <c r="R178" i="1"/>
  <c r="Q178" i="1"/>
  <c r="P178" i="1"/>
  <c r="O178" i="1"/>
  <c r="N178" i="1"/>
  <c r="M178" i="1"/>
  <c r="L178" i="1"/>
  <c r="K178" i="1"/>
  <c r="J178" i="1"/>
  <c r="I178" i="1"/>
  <c r="H178" i="1"/>
  <c r="G178" i="1"/>
  <c r="F178" i="1"/>
  <c r="E178" i="1"/>
  <c r="D178" i="1"/>
  <c r="C178" i="1"/>
  <c r="B178" i="1"/>
  <c r="T177" i="1"/>
  <c r="S177" i="1"/>
  <c r="R177" i="1"/>
  <c r="Q177" i="1"/>
  <c r="P177" i="1"/>
  <c r="O177" i="1"/>
  <c r="N177" i="1"/>
  <c r="M177" i="1"/>
  <c r="L177" i="1"/>
  <c r="K177" i="1"/>
  <c r="J177" i="1"/>
  <c r="I177" i="1"/>
  <c r="H177" i="1"/>
  <c r="G177" i="1"/>
  <c r="F177" i="1"/>
  <c r="E177" i="1"/>
  <c r="D177" i="1"/>
  <c r="C177" i="1"/>
  <c r="B177" i="1"/>
  <c r="T176" i="1"/>
  <c r="S176" i="1"/>
  <c r="R176" i="1"/>
  <c r="Q176" i="1"/>
  <c r="P176" i="1"/>
  <c r="O176" i="1"/>
  <c r="N176" i="1"/>
  <c r="M176" i="1"/>
  <c r="L176" i="1"/>
  <c r="K176" i="1"/>
  <c r="J176" i="1"/>
  <c r="I176" i="1"/>
  <c r="H176" i="1"/>
  <c r="G176" i="1"/>
  <c r="F176" i="1"/>
  <c r="E176" i="1"/>
  <c r="D176" i="1"/>
  <c r="C176" i="1"/>
  <c r="B176" i="1"/>
  <c r="T175" i="1"/>
  <c r="S175" i="1"/>
  <c r="R175" i="1"/>
  <c r="Q175" i="1"/>
  <c r="P175" i="1"/>
  <c r="O175" i="1"/>
  <c r="N175" i="1"/>
  <c r="M175" i="1"/>
  <c r="L175" i="1"/>
  <c r="K175" i="1"/>
  <c r="J175" i="1"/>
  <c r="I175" i="1"/>
  <c r="H175" i="1"/>
  <c r="G175" i="1"/>
  <c r="F175" i="1"/>
  <c r="E175" i="1"/>
  <c r="D175" i="1"/>
  <c r="C175" i="1"/>
  <c r="B175" i="1"/>
  <c r="T174" i="1"/>
  <c r="S174" i="1"/>
  <c r="R174" i="1"/>
  <c r="Q174" i="1"/>
  <c r="P174" i="1"/>
  <c r="O174" i="1"/>
  <c r="N174" i="1"/>
  <c r="M174" i="1"/>
  <c r="L174" i="1"/>
  <c r="K174" i="1"/>
  <c r="J174" i="1"/>
  <c r="I174" i="1"/>
  <c r="H174" i="1"/>
  <c r="G174" i="1"/>
  <c r="F174" i="1"/>
  <c r="E174" i="1"/>
  <c r="D174" i="1"/>
  <c r="C174" i="1"/>
  <c r="B174" i="1"/>
  <c r="T173" i="1"/>
  <c r="S173" i="1"/>
  <c r="R173" i="1"/>
  <c r="Q173" i="1"/>
  <c r="P173" i="1"/>
  <c r="O173" i="1"/>
  <c r="N173" i="1"/>
  <c r="M173" i="1"/>
  <c r="L173" i="1"/>
  <c r="K173" i="1"/>
  <c r="J173" i="1"/>
  <c r="I173" i="1"/>
  <c r="H173" i="1"/>
  <c r="G173" i="1"/>
  <c r="F173" i="1"/>
  <c r="E173" i="1"/>
  <c r="D173" i="1"/>
  <c r="C173" i="1"/>
  <c r="B173" i="1"/>
  <c r="T172" i="1"/>
  <c r="S172" i="1"/>
  <c r="R172" i="1"/>
  <c r="Q172" i="1"/>
  <c r="P172" i="1"/>
  <c r="O172" i="1"/>
  <c r="N172" i="1"/>
  <c r="M172" i="1"/>
  <c r="L172" i="1"/>
  <c r="K172" i="1"/>
  <c r="J172" i="1"/>
  <c r="I172" i="1"/>
  <c r="H172" i="1"/>
  <c r="G172" i="1"/>
  <c r="F172" i="1"/>
  <c r="E172" i="1"/>
  <c r="D172" i="1"/>
  <c r="C172" i="1"/>
  <c r="B172" i="1"/>
  <c r="T171" i="1"/>
  <c r="S171" i="1"/>
  <c r="R171" i="1"/>
  <c r="Q171" i="1"/>
  <c r="P171" i="1"/>
  <c r="O171" i="1"/>
  <c r="N171" i="1"/>
  <c r="M171" i="1"/>
  <c r="L171" i="1"/>
  <c r="K171" i="1"/>
  <c r="J171" i="1"/>
  <c r="I171" i="1"/>
  <c r="H171" i="1"/>
  <c r="G171" i="1"/>
  <c r="F171" i="1"/>
  <c r="E171" i="1"/>
  <c r="D171" i="1"/>
  <c r="C171" i="1"/>
  <c r="B171" i="1"/>
  <c r="T170" i="1"/>
  <c r="S170" i="1"/>
  <c r="R170" i="1"/>
  <c r="Q170" i="1"/>
  <c r="P170" i="1"/>
  <c r="O170" i="1"/>
  <c r="N170" i="1"/>
  <c r="M170" i="1"/>
  <c r="L170" i="1"/>
  <c r="K170" i="1"/>
  <c r="J170" i="1"/>
  <c r="I170" i="1"/>
  <c r="H170" i="1"/>
  <c r="G170" i="1"/>
  <c r="F170" i="1"/>
  <c r="E170" i="1"/>
  <c r="D170" i="1"/>
  <c r="C170" i="1"/>
  <c r="B170" i="1"/>
  <c r="T169" i="1"/>
  <c r="S169" i="1"/>
  <c r="R169" i="1"/>
  <c r="Q169" i="1"/>
  <c r="P169" i="1"/>
  <c r="O169" i="1"/>
  <c r="N169" i="1"/>
  <c r="M169" i="1"/>
  <c r="L169" i="1"/>
  <c r="K169" i="1"/>
  <c r="J169" i="1"/>
  <c r="I169" i="1"/>
  <c r="H169" i="1"/>
  <c r="G169" i="1"/>
  <c r="F169" i="1"/>
  <c r="E169" i="1"/>
  <c r="D169" i="1"/>
  <c r="C169" i="1"/>
  <c r="B169" i="1"/>
  <c r="T168" i="1"/>
  <c r="S168" i="1"/>
  <c r="R168" i="1"/>
  <c r="Q168" i="1"/>
  <c r="P168" i="1"/>
  <c r="O168" i="1"/>
  <c r="N168" i="1"/>
  <c r="M168" i="1"/>
  <c r="L168" i="1"/>
  <c r="K168" i="1"/>
  <c r="J168" i="1"/>
  <c r="I168" i="1"/>
  <c r="H168" i="1"/>
  <c r="G168" i="1"/>
  <c r="F168" i="1"/>
  <c r="E168" i="1"/>
  <c r="D168" i="1"/>
  <c r="C168" i="1"/>
  <c r="B168" i="1"/>
  <c r="T167" i="1"/>
  <c r="S167" i="1"/>
  <c r="R167" i="1"/>
  <c r="Q167" i="1"/>
  <c r="P167" i="1"/>
  <c r="O167" i="1"/>
  <c r="N167" i="1"/>
  <c r="M167" i="1"/>
  <c r="L167" i="1"/>
  <c r="K167" i="1"/>
  <c r="J167" i="1"/>
  <c r="I167" i="1"/>
  <c r="H167" i="1"/>
  <c r="G167" i="1"/>
  <c r="F167" i="1"/>
  <c r="E167" i="1"/>
  <c r="D167" i="1"/>
  <c r="C167" i="1"/>
  <c r="B167" i="1"/>
  <c r="T166" i="1"/>
  <c r="S166" i="1"/>
  <c r="R166" i="1"/>
  <c r="Q166" i="1"/>
  <c r="P166" i="1"/>
  <c r="O166" i="1"/>
  <c r="N166" i="1"/>
  <c r="M166" i="1"/>
  <c r="L166" i="1"/>
  <c r="K166" i="1"/>
  <c r="J166" i="1"/>
  <c r="I166" i="1"/>
  <c r="H166" i="1"/>
  <c r="G166" i="1"/>
  <c r="F166" i="1"/>
  <c r="E166" i="1"/>
  <c r="D166" i="1"/>
  <c r="C166" i="1"/>
  <c r="B166" i="1"/>
  <c r="T165" i="1"/>
  <c r="S165" i="1"/>
  <c r="R165" i="1"/>
  <c r="Q165" i="1"/>
  <c r="P165" i="1"/>
  <c r="O165" i="1"/>
  <c r="N165" i="1"/>
  <c r="M165" i="1"/>
  <c r="L165" i="1"/>
  <c r="K165" i="1"/>
  <c r="J165" i="1"/>
  <c r="I165" i="1"/>
  <c r="H165" i="1"/>
  <c r="G165" i="1"/>
  <c r="F165" i="1"/>
  <c r="E165" i="1"/>
  <c r="D165" i="1"/>
  <c r="C165" i="1"/>
  <c r="B165" i="1"/>
  <c r="T164" i="1"/>
  <c r="S164" i="1"/>
  <c r="R164" i="1"/>
  <c r="Q164" i="1"/>
  <c r="P164" i="1"/>
  <c r="O164" i="1"/>
  <c r="N164" i="1"/>
  <c r="M164" i="1"/>
  <c r="L164" i="1"/>
  <c r="K164" i="1"/>
  <c r="J164" i="1"/>
  <c r="I164" i="1"/>
  <c r="H164" i="1"/>
  <c r="G164" i="1"/>
  <c r="F164" i="1"/>
  <c r="E164" i="1"/>
  <c r="D164" i="1"/>
  <c r="C164" i="1"/>
  <c r="B164" i="1"/>
  <c r="T163" i="1"/>
  <c r="S163" i="1"/>
  <c r="R163" i="1"/>
  <c r="Q163" i="1"/>
  <c r="P163" i="1"/>
  <c r="O163" i="1"/>
  <c r="N163" i="1"/>
  <c r="M163" i="1"/>
  <c r="L163" i="1"/>
  <c r="K163" i="1"/>
  <c r="J163" i="1"/>
  <c r="I163" i="1"/>
  <c r="H163" i="1"/>
  <c r="G163" i="1"/>
  <c r="F163" i="1"/>
  <c r="E163" i="1"/>
  <c r="D163" i="1"/>
  <c r="C163" i="1"/>
  <c r="B163" i="1"/>
  <c r="T162" i="1"/>
  <c r="S162" i="1"/>
  <c r="R162" i="1"/>
  <c r="Q162" i="1"/>
  <c r="P162" i="1"/>
  <c r="O162" i="1"/>
  <c r="N162" i="1"/>
  <c r="M162" i="1"/>
  <c r="L162" i="1"/>
  <c r="K162" i="1"/>
  <c r="J162" i="1"/>
  <c r="I162" i="1"/>
  <c r="H162" i="1"/>
  <c r="G162" i="1"/>
  <c r="F162" i="1"/>
  <c r="E162" i="1"/>
  <c r="D162" i="1"/>
  <c r="C162" i="1"/>
  <c r="B162" i="1"/>
  <c r="T161" i="1"/>
  <c r="S161" i="1"/>
  <c r="R161" i="1"/>
  <c r="Q161" i="1"/>
  <c r="P161" i="1"/>
  <c r="O161" i="1"/>
  <c r="N161" i="1"/>
  <c r="M161" i="1"/>
  <c r="L161" i="1"/>
  <c r="K161" i="1"/>
  <c r="J161" i="1"/>
  <c r="I161" i="1"/>
  <c r="H161" i="1"/>
  <c r="G161" i="1"/>
  <c r="F161" i="1"/>
  <c r="E161" i="1"/>
  <c r="D161" i="1"/>
  <c r="C161" i="1"/>
  <c r="B161" i="1"/>
  <c r="T160" i="1"/>
  <c r="S160" i="1"/>
  <c r="R160" i="1"/>
  <c r="Q160" i="1"/>
  <c r="P160" i="1"/>
  <c r="O160" i="1"/>
  <c r="N160" i="1"/>
  <c r="M160" i="1"/>
  <c r="L160" i="1"/>
  <c r="K160" i="1"/>
  <c r="J160" i="1"/>
  <c r="I160" i="1"/>
  <c r="H160" i="1"/>
  <c r="G160" i="1"/>
  <c r="F160" i="1"/>
  <c r="E160" i="1"/>
  <c r="D160" i="1"/>
  <c r="C160" i="1"/>
  <c r="B160" i="1"/>
  <c r="T159" i="1"/>
  <c r="S159" i="1"/>
  <c r="R159" i="1"/>
  <c r="Q159" i="1"/>
  <c r="P159" i="1"/>
  <c r="O159" i="1"/>
  <c r="N159" i="1"/>
  <c r="M159" i="1"/>
  <c r="L159" i="1"/>
  <c r="K159" i="1"/>
  <c r="J159" i="1"/>
  <c r="I159" i="1"/>
  <c r="H159" i="1"/>
  <c r="G159" i="1"/>
  <c r="F159" i="1"/>
  <c r="E159" i="1"/>
  <c r="D159" i="1"/>
  <c r="C159" i="1"/>
  <c r="B159" i="1"/>
  <c r="T158" i="1"/>
  <c r="S158" i="1"/>
  <c r="R158" i="1"/>
  <c r="Q158" i="1"/>
  <c r="P158" i="1"/>
  <c r="O158" i="1"/>
  <c r="N158" i="1"/>
  <c r="M158" i="1"/>
  <c r="L158" i="1"/>
  <c r="K158" i="1"/>
  <c r="J158" i="1"/>
  <c r="I158" i="1"/>
  <c r="H158" i="1"/>
  <c r="G158" i="1"/>
  <c r="F158" i="1"/>
  <c r="E158" i="1"/>
  <c r="D158" i="1"/>
  <c r="C158" i="1"/>
  <c r="B158" i="1"/>
  <c r="T157" i="1"/>
  <c r="S157" i="1"/>
  <c r="R157" i="1"/>
  <c r="Q157" i="1"/>
  <c r="P157" i="1"/>
  <c r="O157" i="1"/>
  <c r="N157" i="1"/>
  <c r="M157" i="1"/>
  <c r="L157" i="1"/>
  <c r="K157" i="1"/>
  <c r="J157" i="1"/>
  <c r="I157" i="1"/>
  <c r="H157" i="1"/>
  <c r="G157" i="1"/>
  <c r="F157" i="1"/>
  <c r="E157" i="1"/>
  <c r="D157" i="1"/>
  <c r="C157" i="1"/>
  <c r="B157" i="1"/>
  <c r="T156" i="1"/>
  <c r="S156" i="1"/>
  <c r="R156" i="1"/>
  <c r="Q156" i="1"/>
  <c r="P156" i="1"/>
  <c r="O156" i="1"/>
  <c r="N156" i="1"/>
  <c r="M156" i="1"/>
  <c r="L156" i="1"/>
  <c r="K156" i="1"/>
  <c r="J156" i="1"/>
  <c r="I156" i="1"/>
  <c r="H156" i="1"/>
  <c r="G156" i="1"/>
  <c r="F156" i="1"/>
  <c r="E156" i="1"/>
  <c r="D156" i="1"/>
  <c r="C156" i="1"/>
  <c r="B156" i="1"/>
  <c r="T155" i="1"/>
  <c r="S155" i="1"/>
  <c r="R155" i="1"/>
  <c r="Q155" i="1"/>
  <c r="P155" i="1"/>
  <c r="O155" i="1"/>
  <c r="N155" i="1"/>
  <c r="M155" i="1"/>
  <c r="L155" i="1"/>
  <c r="K155" i="1"/>
  <c r="J155" i="1"/>
  <c r="I155" i="1"/>
  <c r="H155" i="1"/>
  <c r="G155" i="1"/>
  <c r="F155" i="1"/>
  <c r="E155" i="1"/>
  <c r="D155" i="1"/>
  <c r="C155" i="1"/>
  <c r="B155" i="1"/>
  <c r="T154" i="1"/>
  <c r="S154" i="1"/>
  <c r="R154" i="1"/>
  <c r="Q154" i="1"/>
  <c r="P154" i="1"/>
  <c r="O154" i="1"/>
  <c r="N154" i="1"/>
  <c r="M154" i="1"/>
  <c r="L154" i="1"/>
  <c r="K154" i="1"/>
  <c r="J154" i="1"/>
  <c r="I154" i="1"/>
  <c r="H154" i="1"/>
  <c r="G154" i="1"/>
  <c r="F154" i="1"/>
  <c r="E154" i="1"/>
  <c r="D154" i="1"/>
  <c r="C154" i="1"/>
  <c r="B154" i="1"/>
  <c r="T153" i="1"/>
  <c r="S153" i="1"/>
  <c r="R153" i="1"/>
  <c r="Q153" i="1"/>
  <c r="P153" i="1"/>
  <c r="O153" i="1"/>
  <c r="N153" i="1"/>
  <c r="M153" i="1"/>
  <c r="L153" i="1"/>
  <c r="K153" i="1"/>
  <c r="J153" i="1"/>
  <c r="I153" i="1"/>
  <c r="H153" i="1"/>
  <c r="G153" i="1"/>
  <c r="F153" i="1"/>
  <c r="E153" i="1"/>
  <c r="D153" i="1"/>
  <c r="C153" i="1"/>
  <c r="B153" i="1"/>
  <c r="T152" i="1"/>
  <c r="S152" i="1"/>
  <c r="R152" i="1"/>
  <c r="Q152" i="1"/>
  <c r="P152" i="1"/>
  <c r="O152" i="1"/>
  <c r="N152" i="1"/>
  <c r="M152" i="1"/>
  <c r="L152" i="1"/>
  <c r="K152" i="1"/>
  <c r="J152" i="1"/>
  <c r="I152" i="1"/>
  <c r="H152" i="1"/>
  <c r="G152" i="1"/>
  <c r="F152" i="1"/>
  <c r="E152" i="1"/>
  <c r="D152" i="1"/>
  <c r="C152" i="1"/>
  <c r="B152" i="1"/>
  <c r="T151" i="1"/>
  <c r="S151" i="1"/>
  <c r="R151" i="1"/>
  <c r="Q151" i="1"/>
  <c r="P151" i="1"/>
  <c r="O151" i="1"/>
  <c r="N151" i="1"/>
  <c r="M151" i="1"/>
  <c r="L151" i="1"/>
  <c r="K151" i="1"/>
  <c r="J151" i="1"/>
  <c r="I151" i="1"/>
  <c r="H151" i="1"/>
  <c r="G151" i="1"/>
  <c r="F151" i="1"/>
  <c r="E151" i="1"/>
  <c r="D151" i="1"/>
  <c r="C151" i="1"/>
  <c r="B151" i="1"/>
  <c r="T150" i="1"/>
  <c r="S150" i="1"/>
  <c r="R150" i="1"/>
  <c r="Q150" i="1"/>
  <c r="P150" i="1"/>
  <c r="O150" i="1"/>
  <c r="N150" i="1"/>
  <c r="M150" i="1"/>
  <c r="L150" i="1"/>
  <c r="K150" i="1"/>
  <c r="J150" i="1"/>
  <c r="I150" i="1"/>
  <c r="H150" i="1"/>
  <c r="G150" i="1"/>
  <c r="F150" i="1"/>
  <c r="E150" i="1"/>
  <c r="D150" i="1"/>
  <c r="C150" i="1"/>
  <c r="B150" i="1"/>
  <c r="T149" i="1"/>
  <c r="S149" i="1"/>
  <c r="R149" i="1"/>
  <c r="Q149" i="1"/>
  <c r="P149" i="1"/>
  <c r="O149" i="1"/>
  <c r="N149" i="1"/>
  <c r="M149" i="1"/>
  <c r="L149" i="1"/>
  <c r="K149" i="1"/>
  <c r="J149" i="1"/>
  <c r="I149" i="1"/>
  <c r="H149" i="1"/>
  <c r="G149" i="1"/>
  <c r="F149" i="1"/>
  <c r="E149" i="1"/>
  <c r="D149" i="1"/>
  <c r="C149" i="1"/>
  <c r="B149" i="1"/>
  <c r="T148" i="1"/>
  <c r="S148" i="1"/>
  <c r="R148" i="1"/>
  <c r="Q148" i="1"/>
  <c r="P148" i="1"/>
  <c r="O148" i="1"/>
  <c r="N148" i="1"/>
  <c r="M148" i="1"/>
  <c r="L148" i="1"/>
  <c r="K148" i="1"/>
  <c r="J148" i="1"/>
  <c r="I148" i="1"/>
  <c r="H148" i="1"/>
  <c r="G148" i="1"/>
  <c r="F148" i="1"/>
  <c r="E148" i="1"/>
  <c r="D148" i="1"/>
  <c r="C148" i="1"/>
  <c r="B148" i="1"/>
  <c r="T147" i="1"/>
  <c r="S147" i="1"/>
  <c r="R147" i="1"/>
  <c r="Q147" i="1"/>
  <c r="P147" i="1"/>
  <c r="O147" i="1"/>
  <c r="N147" i="1"/>
  <c r="M147" i="1"/>
  <c r="L147" i="1"/>
  <c r="K147" i="1"/>
  <c r="J147" i="1"/>
  <c r="I147" i="1"/>
  <c r="H147" i="1"/>
  <c r="G147" i="1"/>
  <c r="F147" i="1"/>
  <c r="E147" i="1"/>
  <c r="D147" i="1"/>
  <c r="C147" i="1"/>
  <c r="B147" i="1"/>
  <c r="T146" i="1"/>
  <c r="S146" i="1"/>
  <c r="R146" i="1"/>
  <c r="Q146" i="1"/>
  <c r="P146" i="1"/>
  <c r="O146" i="1"/>
  <c r="N146" i="1"/>
  <c r="M146" i="1"/>
  <c r="L146" i="1"/>
  <c r="K146" i="1"/>
  <c r="J146" i="1"/>
  <c r="I146" i="1"/>
  <c r="H146" i="1"/>
  <c r="G146" i="1"/>
  <c r="F146" i="1"/>
  <c r="E146" i="1"/>
  <c r="D146" i="1"/>
  <c r="C146" i="1"/>
  <c r="B146" i="1"/>
  <c r="T145" i="1"/>
  <c r="S145" i="1"/>
  <c r="R145" i="1"/>
  <c r="Q145" i="1"/>
  <c r="P145" i="1"/>
  <c r="O145" i="1"/>
  <c r="N145" i="1"/>
  <c r="M145" i="1"/>
  <c r="L145" i="1"/>
  <c r="K145" i="1"/>
  <c r="J145" i="1"/>
  <c r="I145" i="1"/>
  <c r="H145" i="1"/>
  <c r="G145" i="1"/>
  <c r="F145" i="1"/>
  <c r="E145" i="1"/>
  <c r="D145" i="1"/>
  <c r="C145" i="1"/>
  <c r="B145" i="1"/>
  <c r="T144" i="1"/>
  <c r="S144" i="1"/>
  <c r="R144" i="1"/>
  <c r="Q144" i="1"/>
  <c r="P144" i="1"/>
  <c r="O144" i="1"/>
  <c r="N144" i="1"/>
  <c r="M144" i="1"/>
  <c r="L144" i="1"/>
  <c r="K144" i="1"/>
  <c r="J144" i="1"/>
  <c r="I144" i="1"/>
  <c r="H144" i="1"/>
  <c r="G144" i="1"/>
  <c r="F144" i="1"/>
  <c r="E144" i="1"/>
  <c r="D144" i="1"/>
  <c r="C144" i="1"/>
  <c r="B144" i="1"/>
  <c r="T143" i="1"/>
  <c r="S143" i="1"/>
  <c r="R143" i="1"/>
  <c r="Q143" i="1"/>
  <c r="P143" i="1"/>
  <c r="O143" i="1"/>
  <c r="N143" i="1"/>
  <c r="M143" i="1"/>
  <c r="L143" i="1"/>
  <c r="K143" i="1"/>
  <c r="J143" i="1"/>
  <c r="I143" i="1"/>
  <c r="H143" i="1"/>
  <c r="G143" i="1"/>
  <c r="F143" i="1"/>
  <c r="E143" i="1"/>
  <c r="D143" i="1"/>
  <c r="C143" i="1"/>
  <c r="B143" i="1"/>
  <c r="T142" i="1"/>
  <c r="S142" i="1"/>
  <c r="R142" i="1"/>
  <c r="Q142" i="1"/>
  <c r="P142" i="1"/>
  <c r="O142" i="1"/>
  <c r="N142" i="1"/>
  <c r="M142" i="1"/>
  <c r="L142" i="1"/>
  <c r="K142" i="1"/>
  <c r="J142" i="1"/>
  <c r="I142" i="1"/>
  <c r="H142" i="1"/>
  <c r="G142" i="1"/>
  <c r="F142" i="1"/>
  <c r="E142" i="1"/>
  <c r="D142" i="1"/>
  <c r="C142" i="1"/>
  <c r="B142" i="1"/>
  <c r="T141" i="1"/>
  <c r="S141" i="1"/>
  <c r="R141" i="1"/>
  <c r="Q141" i="1"/>
  <c r="P141" i="1"/>
  <c r="O141" i="1"/>
  <c r="N141" i="1"/>
  <c r="M141" i="1"/>
  <c r="L141" i="1"/>
  <c r="K141" i="1"/>
  <c r="J141" i="1"/>
  <c r="I141" i="1"/>
  <c r="H141" i="1"/>
  <c r="G141" i="1"/>
  <c r="F141" i="1"/>
  <c r="E141" i="1"/>
  <c r="D141" i="1"/>
  <c r="C141" i="1"/>
  <c r="B141" i="1"/>
  <c r="T140" i="1"/>
  <c r="S140" i="1"/>
  <c r="R140" i="1"/>
  <c r="Q140" i="1"/>
  <c r="P140" i="1"/>
  <c r="O140" i="1"/>
  <c r="N140" i="1"/>
  <c r="M140" i="1"/>
  <c r="L140" i="1"/>
  <c r="K140" i="1"/>
  <c r="J140" i="1"/>
  <c r="I140" i="1"/>
  <c r="H140" i="1"/>
  <c r="G140" i="1"/>
  <c r="F140" i="1"/>
  <c r="E140" i="1"/>
  <c r="D140" i="1"/>
  <c r="C140" i="1"/>
  <c r="B140" i="1"/>
  <c r="T139" i="1"/>
  <c r="S139" i="1"/>
  <c r="R139" i="1"/>
  <c r="Q139" i="1"/>
  <c r="P139" i="1"/>
  <c r="O139" i="1"/>
  <c r="N139" i="1"/>
  <c r="M139" i="1"/>
  <c r="L139" i="1"/>
  <c r="K139" i="1"/>
  <c r="J139" i="1"/>
  <c r="I139" i="1"/>
  <c r="H139" i="1"/>
  <c r="G139" i="1"/>
  <c r="F139" i="1"/>
  <c r="E139" i="1"/>
  <c r="D139" i="1"/>
  <c r="C139" i="1"/>
  <c r="B139" i="1"/>
  <c r="T138" i="1"/>
  <c r="S138" i="1"/>
  <c r="R138" i="1"/>
  <c r="Q138" i="1"/>
  <c r="P138" i="1"/>
  <c r="O138" i="1"/>
  <c r="N138" i="1"/>
  <c r="M138" i="1"/>
  <c r="L138" i="1"/>
  <c r="K138" i="1"/>
  <c r="J138" i="1"/>
  <c r="I138" i="1"/>
  <c r="H138" i="1"/>
  <c r="G138" i="1"/>
  <c r="F138" i="1"/>
  <c r="E138" i="1"/>
  <c r="D138" i="1"/>
  <c r="C138" i="1"/>
  <c r="B138" i="1"/>
  <c r="T137" i="1"/>
  <c r="S137" i="1"/>
  <c r="R137" i="1"/>
  <c r="Q137" i="1"/>
  <c r="P137" i="1"/>
  <c r="O137" i="1"/>
  <c r="N137" i="1"/>
  <c r="M137" i="1"/>
  <c r="L137" i="1"/>
  <c r="K137" i="1"/>
  <c r="J137" i="1"/>
  <c r="I137" i="1"/>
  <c r="H137" i="1"/>
  <c r="G137" i="1"/>
  <c r="F137" i="1"/>
  <c r="E137" i="1"/>
  <c r="D137" i="1"/>
  <c r="C137" i="1"/>
  <c r="B137" i="1"/>
  <c r="T136" i="1"/>
  <c r="S136" i="1"/>
  <c r="R136" i="1"/>
  <c r="Q136" i="1"/>
  <c r="P136" i="1"/>
  <c r="O136" i="1"/>
  <c r="N136" i="1"/>
  <c r="M136" i="1"/>
  <c r="L136" i="1"/>
  <c r="K136" i="1"/>
  <c r="J136" i="1"/>
  <c r="I136" i="1"/>
  <c r="H136" i="1"/>
  <c r="G136" i="1"/>
  <c r="F136" i="1"/>
  <c r="E136" i="1"/>
  <c r="D136" i="1"/>
  <c r="C136" i="1"/>
  <c r="B136" i="1"/>
  <c r="T135" i="1"/>
  <c r="S135" i="1"/>
  <c r="R135" i="1"/>
  <c r="Q135" i="1"/>
  <c r="P135" i="1"/>
  <c r="O135" i="1"/>
  <c r="N135" i="1"/>
  <c r="M135" i="1"/>
  <c r="L135" i="1"/>
  <c r="K135" i="1"/>
  <c r="J135" i="1"/>
  <c r="I135" i="1"/>
  <c r="H135" i="1"/>
  <c r="G135" i="1"/>
  <c r="F135" i="1"/>
  <c r="E135" i="1"/>
  <c r="D135" i="1"/>
  <c r="C135" i="1"/>
  <c r="B135" i="1"/>
  <c r="T134" i="1"/>
  <c r="S134" i="1"/>
  <c r="R134" i="1"/>
  <c r="Q134" i="1"/>
  <c r="P134" i="1"/>
  <c r="O134" i="1"/>
  <c r="N134" i="1"/>
  <c r="M134" i="1"/>
  <c r="L134" i="1"/>
  <c r="K134" i="1"/>
  <c r="J134" i="1"/>
  <c r="I134" i="1"/>
  <c r="H134" i="1"/>
  <c r="G134" i="1"/>
  <c r="F134" i="1"/>
  <c r="E134" i="1"/>
  <c r="D134" i="1"/>
  <c r="C134" i="1"/>
  <c r="B134" i="1"/>
  <c r="T133" i="1"/>
  <c r="S133" i="1"/>
  <c r="R133" i="1"/>
  <c r="Q133" i="1"/>
  <c r="P133" i="1"/>
  <c r="O133" i="1"/>
  <c r="N133" i="1"/>
  <c r="M133" i="1"/>
  <c r="L133" i="1"/>
  <c r="K133" i="1"/>
  <c r="J133" i="1"/>
  <c r="I133" i="1"/>
  <c r="H133" i="1"/>
  <c r="G133" i="1"/>
  <c r="F133" i="1"/>
  <c r="E133" i="1"/>
  <c r="D133" i="1"/>
  <c r="C133" i="1"/>
  <c r="B133" i="1"/>
  <c r="T132" i="1"/>
  <c r="S132" i="1"/>
  <c r="R132" i="1"/>
  <c r="Q132" i="1"/>
  <c r="P132" i="1"/>
  <c r="O132" i="1"/>
  <c r="N132" i="1"/>
  <c r="M132" i="1"/>
  <c r="L132" i="1"/>
  <c r="K132" i="1"/>
  <c r="J132" i="1"/>
  <c r="I132" i="1"/>
  <c r="H132" i="1"/>
  <c r="G132" i="1"/>
  <c r="F132" i="1"/>
  <c r="E132" i="1"/>
  <c r="D132" i="1"/>
  <c r="C132" i="1"/>
  <c r="B132" i="1"/>
  <c r="T131" i="1"/>
  <c r="S131" i="1"/>
  <c r="R131" i="1"/>
  <c r="Q131" i="1"/>
  <c r="P131" i="1"/>
  <c r="O131" i="1"/>
  <c r="N131" i="1"/>
  <c r="M131" i="1"/>
  <c r="L131" i="1"/>
  <c r="K131" i="1"/>
  <c r="J131" i="1"/>
  <c r="I131" i="1"/>
  <c r="H131" i="1"/>
  <c r="G131" i="1"/>
  <c r="F131" i="1"/>
  <c r="E131" i="1"/>
  <c r="D131" i="1"/>
  <c r="C131" i="1"/>
  <c r="B131" i="1"/>
  <c r="T130" i="1"/>
  <c r="S130" i="1"/>
  <c r="R130" i="1"/>
  <c r="Q130" i="1"/>
  <c r="P130" i="1"/>
  <c r="O130" i="1"/>
  <c r="N130" i="1"/>
  <c r="M130" i="1"/>
  <c r="L130" i="1"/>
  <c r="K130" i="1"/>
  <c r="J130" i="1"/>
  <c r="I130" i="1"/>
  <c r="H130" i="1"/>
  <c r="G130" i="1"/>
  <c r="F130" i="1"/>
  <c r="E130" i="1"/>
  <c r="D130" i="1"/>
  <c r="C130" i="1"/>
  <c r="B130" i="1"/>
  <c r="T129" i="1"/>
  <c r="S129" i="1"/>
  <c r="R129" i="1"/>
  <c r="Q129" i="1"/>
  <c r="P129" i="1"/>
  <c r="O129" i="1"/>
  <c r="N129" i="1"/>
  <c r="M129" i="1"/>
  <c r="L129" i="1"/>
  <c r="K129" i="1"/>
  <c r="J129" i="1"/>
  <c r="I129" i="1"/>
  <c r="H129" i="1"/>
  <c r="G129" i="1"/>
  <c r="F129" i="1"/>
  <c r="E129" i="1"/>
  <c r="D129" i="1"/>
  <c r="C129" i="1"/>
  <c r="B129" i="1"/>
  <c r="T128" i="1"/>
  <c r="S128" i="1"/>
  <c r="R128" i="1"/>
  <c r="Q128" i="1"/>
  <c r="P128" i="1"/>
  <c r="O128" i="1"/>
  <c r="N128" i="1"/>
  <c r="M128" i="1"/>
  <c r="L128" i="1"/>
  <c r="K128" i="1"/>
  <c r="J128" i="1"/>
  <c r="I128" i="1"/>
  <c r="H128" i="1"/>
  <c r="G128" i="1"/>
  <c r="F128" i="1"/>
  <c r="E128" i="1"/>
  <c r="D128" i="1"/>
  <c r="C128" i="1"/>
  <c r="B128" i="1"/>
  <c r="T127" i="1"/>
  <c r="S127" i="1"/>
  <c r="R127" i="1"/>
  <c r="Q127" i="1"/>
  <c r="P127" i="1"/>
  <c r="O127" i="1"/>
  <c r="N127" i="1"/>
  <c r="M127" i="1"/>
  <c r="L127" i="1"/>
  <c r="K127" i="1"/>
  <c r="J127" i="1"/>
  <c r="I127" i="1"/>
  <c r="H127" i="1"/>
  <c r="G127" i="1"/>
  <c r="F127" i="1"/>
  <c r="E127" i="1"/>
  <c r="D127" i="1"/>
  <c r="C127" i="1"/>
  <c r="B127" i="1"/>
  <c r="T126" i="1"/>
  <c r="S126" i="1"/>
  <c r="R126" i="1"/>
  <c r="Q126" i="1"/>
  <c r="P126" i="1"/>
  <c r="O126" i="1"/>
  <c r="N126" i="1"/>
  <c r="M126" i="1"/>
  <c r="L126" i="1"/>
  <c r="K126" i="1"/>
  <c r="J126" i="1"/>
  <c r="I126" i="1"/>
  <c r="H126" i="1"/>
  <c r="G126" i="1"/>
  <c r="F126" i="1"/>
  <c r="E126" i="1"/>
  <c r="D126" i="1"/>
  <c r="C126" i="1"/>
  <c r="B126" i="1"/>
  <c r="T125" i="1"/>
  <c r="S125" i="1"/>
  <c r="R125" i="1"/>
  <c r="Q125" i="1"/>
  <c r="P125" i="1"/>
  <c r="O125" i="1"/>
  <c r="N125" i="1"/>
  <c r="M125" i="1"/>
  <c r="L125" i="1"/>
  <c r="K125" i="1"/>
  <c r="J125" i="1"/>
  <c r="I125" i="1"/>
  <c r="H125" i="1"/>
  <c r="G125" i="1"/>
  <c r="F125" i="1"/>
  <c r="E125" i="1"/>
  <c r="D125" i="1"/>
  <c r="C125" i="1"/>
  <c r="B125" i="1"/>
  <c r="T124" i="1"/>
  <c r="S124" i="1"/>
  <c r="R124" i="1"/>
  <c r="Q124" i="1"/>
  <c r="P124" i="1"/>
  <c r="O124" i="1"/>
  <c r="N124" i="1"/>
  <c r="M124" i="1"/>
  <c r="L124" i="1"/>
  <c r="K124" i="1"/>
  <c r="J124" i="1"/>
  <c r="I124" i="1"/>
  <c r="H124" i="1"/>
  <c r="G124" i="1"/>
  <c r="F124" i="1"/>
  <c r="E124" i="1"/>
  <c r="D124" i="1"/>
  <c r="C124" i="1"/>
  <c r="B124" i="1"/>
  <c r="T123" i="1"/>
  <c r="S123" i="1"/>
  <c r="R123" i="1"/>
  <c r="Q123" i="1"/>
  <c r="P123" i="1"/>
  <c r="O123" i="1"/>
  <c r="N123" i="1"/>
  <c r="M123" i="1"/>
  <c r="L123" i="1"/>
  <c r="K123" i="1"/>
  <c r="J123" i="1"/>
  <c r="I123" i="1"/>
  <c r="H123" i="1"/>
  <c r="G123" i="1"/>
  <c r="F123" i="1"/>
  <c r="E123" i="1"/>
  <c r="D123" i="1"/>
  <c r="C123" i="1"/>
  <c r="B123" i="1"/>
  <c r="T122" i="1"/>
  <c r="S122" i="1"/>
  <c r="R122" i="1"/>
  <c r="Q122" i="1"/>
  <c r="P122" i="1"/>
  <c r="O122" i="1"/>
  <c r="N122" i="1"/>
  <c r="M122" i="1"/>
  <c r="L122" i="1"/>
  <c r="K122" i="1"/>
  <c r="J122" i="1"/>
  <c r="I122" i="1"/>
  <c r="H122" i="1"/>
  <c r="G122" i="1"/>
  <c r="F122" i="1"/>
  <c r="E122" i="1"/>
  <c r="D122" i="1"/>
  <c r="C122" i="1"/>
  <c r="B122" i="1"/>
  <c r="T121" i="1"/>
  <c r="S121" i="1"/>
  <c r="R121" i="1"/>
  <c r="Q121" i="1"/>
  <c r="P121" i="1"/>
  <c r="O121" i="1"/>
  <c r="N121" i="1"/>
  <c r="M121" i="1"/>
  <c r="L121" i="1"/>
  <c r="K121" i="1"/>
  <c r="J121" i="1"/>
  <c r="I121" i="1"/>
  <c r="H121" i="1"/>
  <c r="G121" i="1"/>
  <c r="F121" i="1"/>
  <c r="E121" i="1"/>
  <c r="D121" i="1"/>
  <c r="C121" i="1"/>
  <c r="B121" i="1"/>
  <c r="T120" i="1"/>
  <c r="S120" i="1"/>
  <c r="R120" i="1"/>
  <c r="Q120" i="1"/>
  <c r="P120" i="1"/>
  <c r="O120" i="1"/>
  <c r="N120" i="1"/>
  <c r="M120" i="1"/>
  <c r="L120" i="1"/>
  <c r="K120" i="1"/>
  <c r="J120" i="1"/>
  <c r="I120" i="1"/>
  <c r="H120" i="1"/>
  <c r="G120" i="1"/>
  <c r="F120" i="1"/>
  <c r="E120" i="1"/>
  <c r="D120" i="1"/>
  <c r="C120" i="1"/>
  <c r="B120" i="1"/>
  <c r="T119" i="1"/>
  <c r="S119" i="1"/>
  <c r="R119" i="1"/>
  <c r="Q119" i="1"/>
  <c r="P119" i="1"/>
  <c r="O119" i="1"/>
  <c r="N119" i="1"/>
  <c r="M119" i="1"/>
  <c r="L119" i="1"/>
  <c r="K119" i="1"/>
  <c r="J119" i="1"/>
  <c r="I119" i="1"/>
  <c r="H119" i="1"/>
  <c r="G119" i="1"/>
  <c r="F119" i="1"/>
  <c r="E119" i="1"/>
  <c r="D119" i="1"/>
  <c r="C119" i="1"/>
  <c r="B119" i="1"/>
  <c r="T118" i="1"/>
  <c r="S118" i="1"/>
  <c r="R118" i="1"/>
  <c r="Q118" i="1"/>
  <c r="P118" i="1"/>
  <c r="O118" i="1"/>
  <c r="N118" i="1"/>
  <c r="M118" i="1"/>
  <c r="L118" i="1"/>
  <c r="K118" i="1"/>
  <c r="J118" i="1"/>
  <c r="I118" i="1"/>
  <c r="H118" i="1"/>
  <c r="G118" i="1"/>
  <c r="F118" i="1"/>
  <c r="E118" i="1"/>
  <c r="D118" i="1"/>
  <c r="C118" i="1"/>
  <c r="B118" i="1"/>
  <c r="T117" i="1"/>
  <c r="S117" i="1"/>
  <c r="R117" i="1"/>
  <c r="Q117" i="1"/>
  <c r="P117" i="1"/>
  <c r="O117" i="1"/>
  <c r="N117" i="1"/>
  <c r="M117" i="1"/>
  <c r="L117" i="1"/>
  <c r="K117" i="1"/>
  <c r="J117" i="1"/>
  <c r="I117" i="1"/>
  <c r="H117" i="1"/>
  <c r="G117" i="1"/>
  <c r="F117" i="1"/>
  <c r="E117" i="1"/>
  <c r="D117" i="1"/>
  <c r="C117" i="1"/>
  <c r="B117" i="1"/>
  <c r="T116" i="1"/>
  <c r="S116" i="1"/>
  <c r="R116" i="1"/>
  <c r="Q116" i="1"/>
  <c r="P116" i="1"/>
  <c r="O116" i="1"/>
  <c r="N116" i="1"/>
  <c r="M116" i="1"/>
  <c r="L116" i="1"/>
  <c r="K116" i="1"/>
  <c r="J116" i="1"/>
  <c r="I116" i="1"/>
  <c r="H116" i="1"/>
  <c r="G116" i="1"/>
  <c r="F116" i="1"/>
  <c r="E116" i="1"/>
  <c r="D116" i="1"/>
  <c r="C116" i="1"/>
  <c r="B116" i="1"/>
  <c r="T115" i="1"/>
  <c r="S115" i="1"/>
  <c r="R115" i="1"/>
  <c r="Q115" i="1"/>
  <c r="P115" i="1"/>
  <c r="O115" i="1"/>
  <c r="N115" i="1"/>
  <c r="M115" i="1"/>
  <c r="L115" i="1"/>
  <c r="K115" i="1"/>
  <c r="J115" i="1"/>
  <c r="I115" i="1"/>
  <c r="H115" i="1"/>
  <c r="G115" i="1"/>
  <c r="F115" i="1"/>
  <c r="E115" i="1"/>
  <c r="D115" i="1"/>
  <c r="C115" i="1"/>
  <c r="B115" i="1"/>
  <c r="T114" i="1"/>
  <c r="S114" i="1"/>
  <c r="R114" i="1"/>
  <c r="Q114" i="1"/>
  <c r="P114" i="1"/>
  <c r="O114" i="1"/>
  <c r="N114" i="1"/>
  <c r="M114" i="1"/>
  <c r="L114" i="1"/>
  <c r="K114" i="1"/>
  <c r="J114" i="1"/>
  <c r="I114" i="1"/>
  <c r="H114" i="1"/>
  <c r="G114" i="1"/>
  <c r="F114" i="1"/>
  <c r="E114" i="1"/>
  <c r="D114" i="1"/>
  <c r="C114" i="1"/>
  <c r="B114" i="1"/>
  <c r="T113" i="1"/>
  <c r="S113" i="1"/>
  <c r="R113" i="1"/>
  <c r="Q113" i="1"/>
  <c r="P113" i="1"/>
  <c r="O113" i="1"/>
  <c r="N113" i="1"/>
  <c r="M113" i="1"/>
  <c r="L113" i="1"/>
  <c r="K113" i="1"/>
  <c r="J113" i="1"/>
  <c r="I113" i="1"/>
  <c r="H113" i="1"/>
  <c r="G113" i="1"/>
  <c r="F113" i="1"/>
  <c r="E113" i="1"/>
  <c r="D113" i="1"/>
  <c r="C113" i="1"/>
  <c r="B113" i="1"/>
  <c r="T112" i="1"/>
  <c r="S112" i="1"/>
  <c r="R112" i="1"/>
  <c r="Q112" i="1"/>
  <c r="P112" i="1"/>
  <c r="O112" i="1"/>
  <c r="N112" i="1"/>
  <c r="M112" i="1"/>
  <c r="L112" i="1"/>
  <c r="K112" i="1"/>
  <c r="J112" i="1"/>
  <c r="I112" i="1"/>
  <c r="H112" i="1"/>
  <c r="G112" i="1"/>
  <c r="F112" i="1"/>
  <c r="E112" i="1"/>
  <c r="D112" i="1"/>
  <c r="C112" i="1"/>
  <c r="B112" i="1"/>
  <c r="T111" i="1"/>
  <c r="S111" i="1"/>
  <c r="R111" i="1"/>
  <c r="Q111" i="1"/>
  <c r="P111" i="1"/>
  <c r="O111" i="1"/>
  <c r="N111" i="1"/>
  <c r="M111" i="1"/>
  <c r="L111" i="1"/>
  <c r="K111" i="1"/>
  <c r="J111" i="1"/>
  <c r="I111" i="1"/>
  <c r="H111" i="1"/>
  <c r="G111" i="1"/>
  <c r="F111" i="1"/>
  <c r="E111" i="1"/>
  <c r="D111" i="1"/>
  <c r="C111" i="1"/>
  <c r="B111" i="1"/>
  <c r="T110" i="1"/>
  <c r="S110" i="1"/>
  <c r="R110" i="1"/>
  <c r="Q110" i="1"/>
  <c r="P110" i="1"/>
  <c r="O110" i="1"/>
  <c r="N110" i="1"/>
  <c r="M110" i="1"/>
  <c r="L110" i="1"/>
  <c r="K110" i="1"/>
  <c r="J110" i="1"/>
  <c r="I110" i="1"/>
  <c r="H110" i="1"/>
  <c r="G110" i="1"/>
  <c r="F110" i="1"/>
  <c r="E110" i="1"/>
  <c r="D110" i="1"/>
  <c r="C110" i="1"/>
  <c r="B110" i="1"/>
  <c r="T109" i="1"/>
  <c r="S109" i="1"/>
  <c r="R109" i="1"/>
  <c r="Q109" i="1"/>
  <c r="P109" i="1"/>
  <c r="O109" i="1"/>
  <c r="N109" i="1"/>
  <c r="M109" i="1"/>
  <c r="L109" i="1"/>
  <c r="K109" i="1"/>
  <c r="J109" i="1"/>
  <c r="I109" i="1"/>
  <c r="H109" i="1"/>
  <c r="G109" i="1"/>
  <c r="F109" i="1"/>
  <c r="E109" i="1"/>
  <c r="D109" i="1"/>
  <c r="C109" i="1"/>
  <c r="B109" i="1"/>
  <c r="T108" i="1"/>
  <c r="S108" i="1"/>
  <c r="R108" i="1"/>
  <c r="Q108" i="1"/>
  <c r="P108" i="1"/>
  <c r="O108" i="1"/>
  <c r="N108" i="1"/>
  <c r="M108" i="1"/>
  <c r="L108" i="1"/>
  <c r="K108" i="1"/>
  <c r="J108" i="1"/>
  <c r="I108" i="1"/>
  <c r="H108" i="1"/>
  <c r="G108" i="1"/>
  <c r="F108" i="1"/>
  <c r="E108" i="1"/>
  <c r="D108" i="1"/>
  <c r="C108" i="1"/>
  <c r="B108" i="1"/>
  <c r="T107" i="1"/>
  <c r="S107" i="1"/>
  <c r="R107" i="1"/>
  <c r="Q107" i="1"/>
  <c r="P107" i="1"/>
  <c r="O107" i="1"/>
  <c r="N107" i="1"/>
  <c r="M107" i="1"/>
  <c r="L107" i="1"/>
  <c r="K107" i="1"/>
  <c r="J107" i="1"/>
  <c r="I107" i="1"/>
  <c r="H107" i="1"/>
  <c r="G107" i="1"/>
  <c r="F107" i="1"/>
  <c r="E107" i="1"/>
  <c r="D107" i="1"/>
  <c r="C107" i="1"/>
  <c r="B107" i="1"/>
  <c r="T106" i="1"/>
  <c r="S106" i="1"/>
  <c r="R106" i="1"/>
  <c r="Q106" i="1"/>
  <c r="P106" i="1"/>
  <c r="O106" i="1"/>
  <c r="N106" i="1"/>
  <c r="M106" i="1"/>
  <c r="L106" i="1"/>
  <c r="K106" i="1"/>
  <c r="J106" i="1"/>
  <c r="I106" i="1"/>
  <c r="H106" i="1"/>
  <c r="G106" i="1"/>
  <c r="F106" i="1"/>
  <c r="E106" i="1"/>
  <c r="D106" i="1"/>
  <c r="C106" i="1"/>
  <c r="B106" i="1"/>
  <c r="T105" i="1"/>
  <c r="S105" i="1"/>
  <c r="R105" i="1"/>
  <c r="Q105" i="1"/>
  <c r="P105" i="1"/>
  <c r="O105" i="1"/>
  <c r="N105" i="1"/>
  <c r="M105" i="1"/>
  <c r="L105" i="1"/>
  <c r="K105" i="1"/>
  <c r="J105" i="1"/>
  <c r="I105" i="1"/>
  <c r="H105" i="1"/>
  <c r="G105" i="1"/>
  <c r="F105" i="1"/>
  <c r="E105" i="1"/>
  <c r="D105" i="1"/>
  <c r="C105" i="1"/>
  <c r="B105" i="1"/>
  <c r="T104" i="1"/>
  <c r="S104" i="1"/>
  <c r="R104" i="1"/>
  <c r="Q104" i="1"/>
  <c r="P104" i="1"/>
  <c r="O104" i="1"/>
  <c r="N104" i="1"/>
  <c r="M104" i="1"/>
  <c r="L104" i="1"/>
  <c r="K104" i="1"/>
  <c r="J104" i="1"/>
  <c r="I104" i="1"/>
  <c r="H104" i="1"/>
  <c r="G104" i="1"/>
  <c r="F104" i="1"/>
  <c r="E104" i="1"/>
  <c r="D104" i="1"/>
  <c r="C104" i="1"/>
  <c r="B104" i="1"/>
  <c r="T103" i="1"/>
  <c r="S103" i="1"/>
  <c r="R103" i="1"/>
  <c r="Q103" i="1"/>
  <c r="P103" i="1"/>
  <c r="O103" i="1"/>
  <c r="N103" i="1"/>
  <c r="M103" i="1"/>
  <c r="L103" i="1"/>
  <c r="K103" i="1"/>
  <c r="J103" i="1"/>
  <c r="I103" i="1"/>
  <c r="H103" i="1"/>
  <c r="G103" i="1"/>
  <c r="F103" i="1"/>
  <c r="E103" i="1"/>
  <c r="D103" i="1"/>
  <c r="C103" i="1"/>
  <c r="B103" i="1"/>
  <c r="T102" i="1"/>
  <c r="S102" i="1"/>
  <c r="R102" i="1"/>
  <c r="Q102" i="1"/>
  <c r="P102" i="1"/>
  <c r="O102" i="1"/>
  <c r="N102" i="1"/>
  <c r="M102" i="1"/>
  <c r="L102" i="1"/>
  <c r="K102" i="1"/>
  <c r="J102" i="1"/>
  <c r="I102" i="1"/>
  <c r="H102" i="1"/>
  <c r="G102" i="1"/>
  <c r="F102" i="1"/>
  <c r="E102" i="1"/>
  <c r="D102" i="1"/>
  <c r="C102" i="1"/>
  <c r="B102" i="1"/>
  <c r="T101" i="1"/>
  <c r="S101" i="1"/>
  <c r="R101" i="1"/>
  <c r="Q101" i="1"/>
  <c r="P101" i="1"/>
  <c r="O101" i="1"/>
  <c r="N101" i="1"/>
  <c r="M101" i="1"/>
  <c r="L101" i="1"/>
  <c r="K101" i="1"/>
  <c r="J101" i="1"/>
  <c r="I101" i="1"/>
  <c r="H101" i="1"/>
  <c r="G101" i="1"/>
  <c r="F101" i="1"/>
  <c r="E101" i="1"/>
  <c r="D101" i="1"/>
  <c r="C101" i="1"/>
  <c r="B101" i="1"/>
  <c r="T100" i="1"/>
  <c r="S100" i="1"/>
  <c r="R100" i="1"/>
  <c r="Q100" i="1"/>
  <c r="P100" i="1"/>
  <c r="O100" i="1"/>
  <c r="N100" i="1"/>
  <c r="M100" i="1"/>
  <c r="L100" i="1"/>
  <c r="K100" i="1"/>
  <c r="J100" i="1"/>
  <c r="I100" i="1"/>
  <c r="H100" i="1"/>
  <c r="G100" i="1"/>
  <c r="F100" i="1"/>
  <c r="E100" i="1"/>
  <c r="D100" i="1"/>
  <c r="C100" i="1"/>
  <c r="B100" i="1"/>
  <c r="T99" i="1"/>
  <c r="S99" i="1"/>
  <c r="R99" i="1"/>
  <c r="Q99" i="1"/>
  <c r="P99" i="1"/>
  <c r="O99" i="1"/>
  <c r="N99" i="1"/>
  <c r="M99" i="1"/>
  <c r="L99" i="1"/>
  <c r="K99" i="1"/>
  <c r="J99" i="1"/>
  <c r="I99" i="1"/>
  <c r="H99" i="1"/>
  <c r="G99" i="1"/>
  <c r="F99" i="1"/>
  <c r="E99" i="1"/>
  <c r="D99" i="1"/>
  <c r="C99" i="1"/>
  <c r="B99" i="1"/>
  <c r="T98" i="1"/>
  <c r="S98" i="1"/>
  <c r="R98" i="1"/>
  <c r="Q98" i="1"/>
  <c r="P98" i="1"/>
  <c r="O98" i="1"/>
  <c r="N98" i="1"/>
  <c r="M98" i="1"/>
  <c r="L98" i="1"/>
  <c r="K98" i="1"/>
  <c r="J98" i="1"/>
  <c r="I98" i="1"/>
  <c r="H98" i="1"/>
  <c r="G98" i="1"/>
  <c r="F98" i="1"/>
  <c r="E98" i="1"/>
  <c r="D98" i="1"/>
  <c r="C98" i="1"/>
  <c r="B98" i="1"/>
  <c r="T97" i="1"/>
  <c r="S97" i="1"/>
  <c r="R97" i="1"/>
  <c r="Q97" i="1"/>
  <c r="P97" i="1"/>
  <c r="O97" i="1"/>
  <c r="N97" i="1"/>
  <c r="M97" i="1"/>
  <c r="L97" i="1"/>
  <c r="K97" i="1"/>
  <c r="J97" i="1"/>
  <c r="I97" i="1"/>
  <c r="H97" i="1"/>
  <c r="G97" i="1"/>
  <c r="F97" i="1"/>
  <c r="E97" i="1"/>
  <c r="D97" i="1"/>
  <c r="C97" i="1"/>
  <c r="B97" i="1"/>
  <c r="T96" i="1"/>
  <c r="S96" i="1"/>
  <c r="R96" i="1"/>
  <c r="Q96" i="1"/>
  <c r="P96" i="1"/>
  <c r="O96" i="1"/>
  <c r="N96" i="1"/>
  <c r="M96" i="1"/>
  <c r="L96" i="1"/>
  <c r="K96" i="1"/>
  <c r="J96" i="1"/>
  <c r="I96" i="1"/>
  <c r="H96" i="1"/>
  <c r="G96" i="1"/>
  <c r="F96" i="1"/>
  <c r="E96" i="1"/>
  <c r="D96" i="1"/>
  <c r="C96" i="1"/>
  <c r="B96" i="1"/>
  <c r="T95" i="1"/>
  <c r="S95" i="1"/>
  <c r="R95" i="1"/>
  <c r="Q95" i="1"/>
  <c r="P95" i="1"/>
  <c r="O95" i="1"/>
  <c r="N95" i="1"/>
  <c r="M95" i="1"/>
  <c r="L95" i="1"/>
  <c r="K95" i="1"/>
  <c r="J95" i="1"/>
  <c r="I95" i="1"/>
  <c r="H95" i="1"/>
  <c r="G95" i="1"/>
  <c r="F95" i="1"/>
  <c r="E95" i="1"/>
  <c r="D95" i="1"/>
  <c r="C95" i="1"/>
  <c r="B95" i="1"/>
  <c r="T94" i="1"/>
  <c r="S94" i="1"/>
  <c r="R94" i="1"/>
  <c r="Q94" i="1"/>
  <c r="P94" i="1"/>
  <c r="O94" i="1"/>
  <c r="N94" i="1"/>
  <c r="M94" i="1"/>
  <c r="L94" i="1"/>
  <c r="K94" i="1"/>
  <c r="J94" i="1"/>
  <c r="I94" i="1"/>
  <c r="H94" i="1"/>
  <c r="G94" i="1"/>
  <c r="F94" i="1"/>
  <c r="E94" i="1"/>
  <c r="D94" i="1"/>
  <c r="C94" i="1"/>
  <c r="B94" i="1"/>
  <c r="T93" i="1"/>
  <c r="S93" i="1"/>
  <c r="R93" i="1"/>
  <c r="Q93" i="1"/>
  <c r="P93" i="1"/>
  <c r="O93" i="1"/>
  <c r="N93" i="1"/>
  <c r="M93" i="1"/>
  <c r="L93" i="1"/>
  <c r="K93" i="1"/>
  <c r="J93" i="1"/>
  <c r="I93" i="1"/>
  <c r="H93" i="1"/>
  <c r="G93" i="1"/>
  <c r="F93" i="1"/>
  <c r="E93" i="1"/>
  <c r="D93" i="1"/>
  <c r="C93" i="1"/>
  <c r="B93" i="1"/>
  <c r="T92" i="1"/>
  <c r="S92" i="1"/>
  <c r="R92" i="1"/>
  <c r="Q92" i="1"/>
  <c r="P92" i="1"/>
  <c r="O92" i="1"/>
  <c r="N92" i="1"/>
  <c r="M92" i="1"/>
  <c r="L92" i="1"/>
  <c r="K92" i="1"/>
  <c r="J92" i="1"/>
  <c r="I92" i="1"/>
  <c r="H92" i="1"/>
  <c r="G92" i="1"/>
  <c r="F92" i="1"/>
  <c r="E92" i="1"/>
  <c r="D92" i="1"/>
  <c r="C92" i="1"/>
  <c r="B92" i="1"/>
  <c r="T91" i="1"/>
  <c r="S91" i="1"/>
  <c r="R91" i="1"/>
  <c r="Q91" i="1"/>
  <c r="P91" i="1"/>
  <c r="O91" i="1"/>
  <c r="N91" i="1"/>
  <c r="M91" i="1"/>
  <c r="L91" i="1"/>
  <c r="K91" i="1"/>
  <c r="J91" i="1"/>
  <c r="I91" i="1"/>
  <c r="H91" i="1"/>
  <c r="G91" i="1"/>
  <c r="F91" i="1"/>
  <c r="E91" i="1"/>
  <c r="D91" i="1"/>
  <c r="C91" i="1"/>
  <c r="B91" i="1"/>
  <c r="T90" i="1"/>
  <c r="S90" i="1"/>
  <c r="R90" i="1"/>
  <c r="Q90" i="1"/>
  <c r="P90" i="1"/>
  <c r="O90" i="1"/>
  <c r="N90" i="1"/>
  <c r="M90" i="1"/>
  <c r="L90" i="1"/>
  <c r="K90" i="1"/>
  <c r="J90" i="1"/>
  <c r="I90" i="1"/>
  <c r="H90" i="1"/>
  <c r="G90" i="1"/>
  <c r="F90" i="1"/>
  <c r="E90" i="1"/>
  <c r="D90" i="1"/>
  <c r="C90" i="1"/>
  <c r="B90" i="1"/>
  <c r="T89" i="1"/>
  <c r="S89" i="1"/>
  <c r="R89" i="1"/>
  <c r="Q89" i="1"/>
  <c r="P89" i="1"/>
  <c r="O89" i="1"/>
  <c r="N89" i="1"/>
  <c r="M89" i="1"/>
  <c r="L89" i="1"/>
  <c r="K89" i="1"/>
  <c r="J89" i="1"/>
  <c r="I89" i="1"/>
  <c r="H89" i="1"/>
  <c r="G89" i="1"/>
  <c r="F89" i="1"/>
  <c r="E89" i="1"/>
  <c r="D89" i="1"/>
  <c r="C89" i="1"/>
  <c r="B89" i="1"/>
  <c r="T88" i="1"/>
  <c r="S88" i="1"/>
  <c r="R88" i="1"/>
  <c r="Q88" i="1"/>
  <c r="P88" i="1"/>
  <c r="O88" i="1"/>
  <c r="N88" i="1"/>
  <c r="M88" i="1"/>
  <c r="L88" i="1"/>
  <c r="K88" i="1"/>
  <c r="J88" i="1"/>
  <c r="I88" i="1"/>
  <c r="H88" i="1"/>
  <c r="G88" i="1"/>
  <c r="F88" i="1"/>
  <c r="E88" i="1"/>
  <c r="D88" i="1"/>
  <c r="C88" i="1"/>
  <c r="B88" i="1"/>
  <c r="T87" i="1"/>
  <c r="S87" i="1"/>
  <c r="R87" i="1"/>
  <c r="Q87" i="1"/>
  <c r="P87" i="1"/>
  <c r="O87" i="1"/>
  <c r="N87" i="1"/>
  <c r="M87" i="1"/>
  <c r="L87" i="1"/>
  <c r="K87" i="1"/>
  <c r="J87" i="1"/>
  <c r="I87" i="1"/>
  <c r="H87" i="1"/>
  <c r="G87" i="1"/>
  <c r="F87" i="1"/>
  <c r="E87" i="1"/>
  <c r="D87" i="1"/>
  <c r="C87" i="1"/>
  <c r="B87" i="1"/>
  <c r="T86" i="1"/>
  <c r="S86" i="1"/>
  <c r="R86" i="1"/>
  <c r="Q86" i="1"/>
  <c r="P86" i="1"/>
  <c r="O86" i="1"/>
  <c r="N86" i="1"/>
  <c r="M86" i="1"/>
  <c r="L86" i="1"/>
  <c r="K86" i="1"/>
  <c r="J86" i="1"/>
  <c r="I86" i="1"/>
  <c r="H86" i="1"/>
  <c r="G86" i="1"/>
  <c r="F86" i="1"/>
  <c r="E86" i="1"/>
  <c r="D86" i="1"/>
  <c r="C86" i="1"/>
  <c r="B86" i="1"/>
  <c r="T85" i="1"/>
  <c r="S85" i="1"/>
  <c r="R85" i="1"/>
  <c r="Q85" i="1"/>
  <c r="P85" i="1"/>
  <c r="O85" i="1"/>
  <c r="N85" i="1"/>
  <c r="M85" i="1"/>
  <c r="L85" i="1"/>
  <c r="K85" i="1"/>
  <c r="J85" i="1"/>
  <c r="I85" i="1"/>
  <c r="H85" i="1"/>
  <c r="G85" i="1"/>
  <c r="F85" i="1"/>
  <c r="E85" i="1"/>
  <c r="D85" i="1"/>
  <c r="C85" i="1"/>
  <c r="B85" i="1"/>
  <c r="T84" i="1"/>
  <c r="S84" i="1"/>
  <c r="R84" i="1"/>
  <c r="Q84" i="1"/>
  <c r="P84" i="1"/>
  <c r="O84" i="1"/>
  <c r="N84" i="1"/>
  <c r="M84" i="1"/>
  <c r="L84" i="1"/>
  <c r="K84" i="1"/>
  <c r="J84" i="1"/>
  <c r="I84" i="1"/>
  <c r="H84" i="1"/>
  <c r="G84" i="1"/>
  <c r="F84" i="1"/>
  <c r="E84" i="1"/>
  <c r="D84" i="1"/>
  <c r="C84" i="1"/>
  <c r="B84" i="1"/>
  <c r="T83" i="1"/>
  <c r="S83" i="1"/>
  <c r="R83" i="1"/>
  <c r="Q83" i="1"/>
  <c r="P83" i="1"/>
  <c r="O83" i="1"/>
  <c r="N83" i="1"/>
  <c r="M83" i="1"/>
  <c r="L83" i="1"/>
  <c r="K83" i="1"/>
  <c r="J83" i="1"/>
  <c r="I83" i="1"/>
  <c r="H83" i="1"/>
  <c r="G83" i="1"/>
  <c r="F83" i="1"/>
  <c r="E83" i="1"/>
  <c r="D83" i="1"/>
  <c r="C83" i="1"/>
  <c r="B83" i="1"/>
  <c r="T82" i="1"/>
  <c r="S82" i="1"/>
  <c r="R82" i="1"/>
  <c r="Q82" i="1"/>
  <c r="P82" i="1"/>
  <c r="O82" i="1"/>
  <c r="N82" i="1"/>
  <c r="M82" i="1"/>
  <c r="L82" i="1"/>
  <c r="K82" i="1"/>
  <c r="J82" i="1"/>
  <c r="I82" i="1"/>
  <c r="H82" i="1"/>
  <c r="G82" i="1"/>
  <c r="F82" i="1"/>
  <c r="E82" i="1"/>
  <c r="D82" i="1"/>
  <c r="C82" i="1"/>
  <c r="B82" i="1"/>
  <c r="T81" i="1"/>
  <c r="S81" i="1"/>
  <c r="R81" i="1"/>
  <c r="Q81" i="1"/>
  <c r="P81" i="1"/>
  <c r="O81" i="1"/>
  <c r="N81" i="1"/>
  <c r="M81" i="1"/>
  <c r="L81" i="1"/>
  <c r="K81" i="1"/>
  <c r="J81" i="1"/>
  <c r="I81" i="1"/>
  <c r="H81" i="1"/>
  <c r="G81" i="1"/>
  <c r="F81" i="1"/>
  <c r="E81" i="1"/>
  <c r="D81" i="1"/>
  <c r="C81" i="1"/>
  <c r="B81" i="1"/>
  <c r="T80" i="1"/>
  <c r="S80" i="1"/>
  <c r="R80" i="1"/>
  <c r="Q80" i="1"/>
  <c r="P80" i="1"/>
  <c r="O80" i="1"/>
  <c r="N80" i="1"/>
  <c r="M80" i="1"/>
  <c r="L80" i="1"/>
  <c r="K80" i="1"/>
  <c r="J80" i="1"/>
  <c r="I80" i="1"/>
  <c r="H80" i="1"/>
  <c r="G80" i="1"/>
  <c r="F80" i="1"/>
  <c r="E80" i="1"/>
  <c r="D80" i="1"/>
  <c r="C80" i="1"/>
  <c r="B80" i="1"/>
  <c r="T79" i="1"/>
  <c r="S79" i="1"/>
  <c r="R79" i="1"/>
  <c r="Q79" i="1"/>
  <c r="P79" i="1"/>
  <c r="O79" i="1"/>
  <c r="N79" i="1"/>
  <c r="M79" i="1"/>
  <c r="L79" i="1"/>
  <c r="K79" i="1"/>
  <c r="J79" i="1"/>
  <c r="I79" i="1"/>
  <c r="H79" i="1"/>
  <c r="G79" i="1"/>
  <c r="F79" i="1"/>
  <c r="E79" i="1"/>
  <c r="D79" i="1"/>
  <c r="C79" i="1"/>
  <c r="B79" i="1"/>
  <c r="T78" i="1"/>
  <c r="S78" i="1"/>
  <c r="R78" i="1"/>
  <c r="Q78" i="1"/>
  <c r="P78" i="1"/>
  <c r="O78" i="1"/>
  <c r="N78" i="1"/>
  <c r="M78" i="1"/>
  <c r="L78" i="1"/>
  <c r="K78" i="1"/>
  <c r="J78" i="1"/>
  <c r="I78" i="1"/>
  <c r="H78" i="1"/>
  <c r="G78" i="1"/>
  <c r="F78" i="1"/>
  <c r="E78" i="1"/>
  <c r="D78" i="1"/>
  <c r="C78" i="1"/>
  <c r="B78" i="1"/>
  <c r="T77" i="1"/>
  <c r="S77" i="1"/>
  <c r="R77" i="1"/>
  <c r="Q77" i="1"/>
  <c r="P77" i="1"/>
  <c r="O77" i="1"/>
  <c r="N77" i="1"/>
  <c r="M77" i="1"/>
  <c r="L77" i="1"/>
  <c r="K77" i="1"/>
  <c r="J77" i="1"/>
  <c r="I77" i="1"/>
  <c r="H77" i="1"/>
  <c r="G77" i="1"/>
  <c r="F77" i="1"/>
  <c r="E77" i="1"/>
  <c r="D77" i="1"/>
  <c r="C77" i="1"/>
  <c r="B77" i="1"/>
  <c r="T76" i="1"/>
  <c r="S76" i="1"/>
  <c r="R76" i="1"/>
  <c r="Q76" i="1"/>
  <c r="P76" i="1"/>
  <c r="O76" i="1"/>
  <c r="N76" i="1"/>
  <c r="M76" i="1"/>
  <c r="L76" i="1"/>
  <c r="K76" i="1"/>
  <c r="J76" i="1"/>
  <c r="I76" i="1"/>
  <c r="H76" i="1"/>
  <c r="G76" i="1"/>
  <c r="F76" i="1"/>
  <c r="E76" i="1"/>
  <c r="D76" i="1"/>
  <c r="C76" i="1"/>
  <c r="B76" i="1"/>
  <c r="T75" i="1"/>
  <c r="S75" i="1"/>
  <c r="R75" i="1"/>
  <c r="Q75" i="1"/>
  <c r="P75" i="1"/>
  <c r="O75" i="1"/>
  <c r="N75" i="1"/>
  <c r="M75" i="1"/>
  <c r="L75" i="1"/>
  <c r="K75" i="1"/>
  <c r="J75" i="1"/>
  <c r="I75" i="1"/>
  <c r="H75" i="1"/>
  <c r="G75" i="1"/>
  <c r="F75" i="1"/>
  <c r="E75" i="1"/>
  <c r="D75" i="1"/>
  <c r="C75" i="1"/>
  <c r="B75" i="1"/>
  <c r="T74" i="1"/>
  <c r="S74" i="1"/>
  <c r="R74" i="1"/>
  <c r="Q74" i="1"/>
  <c r="P74" i="1"/>
  <c r="O74" i="1"/>
  <c r="N74" i="1"/>
  <c r="M74" i="1"/>
  <c r="L74" i="1"/>
  <c r="K74" i="1"/>
  <c r="J74" i="1"/>
  <c r="I74" i="1"/>
  <c r="H74" i="1"/>
  <c r="G74" i="1"/>
  <c r="F74" i="1"/>
  <c r="E74" i="1"/>
  <c r="D74" i="1"/>
  <c r="C74" i="1"/>
  <c r="B74" i="1"/>
  <c r="T73" i="1"/>
  <c r="S73" i="1"/>
  <c r="R73" i="1"/>
  <c r="Q73" i="1"/>
  <c r="P73" i="1"/>
  <c r="O73" i="1"/>
  <c r="N73" i="1"/>
  <c r="M73" i="1"/>
  <c r="L73" i="1"/>
  <c r="K73" i="1"/>
  <c r="J73" i="1"/>
  <c r="I73" i="1"/>
  <c r="H73" i="1"/>
  <c r="G73" i="1"/>
  <c r="F73" i="1"/>
  <c r="E73" i="1"/>
  <c r="D73" i="1"/>
  <c r="C73" i="1"/>
  <c r="B73" i="1"/>
  <c r="T72" i="1"/>
  <c r="S72" i="1"/>
  <c r="R72" i="1"/>
  <c r="Q72" i="1"/>
  <c r="P72" i="1"/>
  <c r="O72" i="1"/>
  <c r="N72" i="1"/>
  <c r="M72" i="1"/>
  <c r="L72" i="1"/>
  <c r="K72" i="1"/>
  <c r="J72" i="1"/>
  <c r="I72" i="1"/>
  <c r="H72" i="1"/>
  <c r="G72" i="1"/>
  <c r="F72" i="1"/>
  <c r="E72" i="1"/>
  <c r="D72" i="1"/>
  <c r="C72" i="1"/>
  <c r="B72" i="1"/>
  <c r="T71" i="1"/>
  <c r="S71" i="1"/>
  <c r="R71" i="1"/>
  <c r="Q71" i="1"/>
  <c r="P71" i="1"/>
  <c r="O71" i="1"/>
  <c r="N71" i="1"/>
  <c r="M71" i="1"/>
  <c r="L71" i="1"/>
  <c r="K71" i="1"/>
  <c r="J71" i="1"/>
  <c r="I71" i="1"/>
  <c r="H71" i="1"/>
  <c r="G71" i="1"/>
  <c r="F71" i="1"/>
  <c r="E71" i="1"/>
  <c r="D71" i="1"/>
  <c r="C71" i="1"/>
  <c r="B71" i="1"/>
  <c r="T70" i="1"/>
  <c r="S70" i="1"/>
  <c r="R70" i="1"/>
  <c r="Q70" i="1"/>
  <c r="P70" i="1"/>
  <c r="O70" i="1"/>
  <c r="N70" i="1"/>
  <c r="M70" i="1"/>
  <c r="L70" i="1"/>
  <c r="K70" i="1"/>
  <c r="J70" i="1"/>
  <c r="I70" i="1"/>
  <c r="H70" i="1"/>
  <c r="G70" i="1"/>
  <c r="F70" i="1"/>
  <c r="E70" i="1"/>
  <c r="D70" i="1"/>
  <c r="C70" i="1"/>
  <c r="B70" i="1"/>
  <c r="T69" i="1"/>
  <c r="S69" i="1"/>
  <c r="R69" i="1"/>
  <c r="Q69" i="1"/>
  <c r="P69" i="1"/>
  <c r="O69" i="1"/>
  <c r="N69" i="1"/>
  <c r="M69" i="1"/>
  <c r="L69" i="1"/>
  <c r="K69" i="1"/>
  <c r="J69" i="1"/>
  <c r="I69" i="1"/>
  <c r="H69" i="1"/>
  <c r="G69" i="1"/>
  <c r="F69" i="1"/>
  <c r="E69" i="1"/>
  <c r="D69" i="1"/>
  <c r="C69" i="1"/>
  <c r="B69" i="1"/>
  <c r="T68" i="1"/>
  <c r="S68" i="1"/>
  <c r="R68" i="1"/>
  <c r="Q68" i="1"/>
  <c r="P68" i="1"/>
  <c r="O68" i="1"/>
  <c r="N68" i="1"/>
  <c r="M68" i="1"/>
  <c r="L68" i="1"/>
  <c r="K68" i="1"/>
  <c r="J68" i="1"/>
  <c r="I68" i="1"/>
  <c r="H68" i="1"/>
  <c r="G68" i="1"/>
  <c r="F68" i="1"/>
  <c r="E68" i="1"/>
  <c r="D68" i="1"/>
  <c r="C68" i="1"/>
  <c r="B68" i="1"/>
  <c r="T67" i="1"/>
  <c r="S67" i="1"/>
  <c r="R67" i="1"/>
  <c r="Q67" i="1"/>
  <c r="P67" i="1"/>
  <c r="O67" i="1"/>
  <c r="N67" i="1"/>
  <c r="M67" i="1"/>
  <c r="L67" i="1"/>
  <c r="K67" i="1"/>
  <c r="J67" i="1"/>
  <c r="I67" i="1"/>
  <c r="H67" i="1"/>
  <c r="G67" i="1"/>
  <c r="F67" i="1"/>
  <c r="E67" i="1"/>
  <c r="D67" i="1"/>
  <c r="C67" i="1"/>
  <c r="B67" i="1"/>
  <c r="T66" i="1"/>
  <c r="S66" i="1"/>
  <c r="R66" i="1"/>
  <c r="Q66" i="1"/>
  <c r="P66" i="1"/>
  <c r="O66" i="1"/>
  <c r="N66" i="1"/>
  <c r="M66" i="1"/>
  <c r="L66" i="1"/>
  <c r="K66" i="1"/>
  <c r="J66" i="1"/>
  <c r="I66" i="1"/>
  <c r="H66" i="1"/>
  <c r="G66" i="1"/>
  <c r="F66" i="1"/>
  <c r="E66" i="1"/>
  <c r="D66" i="1"/>
  <c r="C66" i="1"/>
  <c r="B66" i="1"/>
  <c r="T65" i="1"/>
  <c r="S65" i="1"/>
  <c r="R65" i="1"/>
  <c r="Q65" i="1"/>
  <c r="P65" i="1"/>
  <c r="O65" i="1"/>
  <c r="N65" i="1"/>
  <c r="M65" i="1"/>
  <c r="L65" i="1"/>
  <c r="K65" i="1"/>
  <c r="J65" i="1"/>
  <c r="I65" i="1"/>
  <c r="H65" i="1"/>
  <c r="G65" i="1"/>
  <c r="F65" i="1"/>
  <c r="E65" i="1"/>
  <c r="D65" i="1"/>
  <c r="C65" i="1"/>
  <c r="B65" i="1"/>
  <c r="T64" i="1"/>
  <c r="S64" i="1"/>
  <c r="R64" i="1"/>
  <c r="Q64" i="1"/>
  <c r="P64" i="1"/>
  <c r="O64" i="1"/>
  <c r="N64" i="1"/>
  <c r="M64" i="1"/>
  <c r="L64" i="1"/>
  <c r="K64" i="1"/>
  <c r="J64" i="1"/>
  <c r="I64" i="1"/>
  <c r="H64" i="1"/>
  <c r="G64" i="1"/>
  <c r="F64" i="1"/>
  <c r="E64" i="1"/>
  <c r="D64" i="1"/>
  <c r="C64" i="1"/>
  <c r="B64" i="1"/>
  <c r="T63" i="1"/>
  <c r="S63" i="1"/>
  <c r="R63" i="1"/>
  <c r="Q63" i="1"/>
  <c r="P63" i="1"/>
  <c r="O63" i="1"/>
  <c r="N63" i="1"/>
  <c r="M63" i="1"/>
  <c r="L63" i="1"/>
  <c r="K63" i="1"/>
  <c r="J63" i="1"/>
  <c r="I63" i="1"/>
  <c r="H63" i="1"/>
  <c r="G63" i="1"/>
  <c r="F63" i="1"/>
  <c r="E63" i="1"/>
  <c r="D63" i="1"/>
  <c r="C63" i="1"/>
  <c r="B63" i="1"/>
  <c r="T62" i="1"/>
  <c r="S62" i="1"/>
  <c r="R62" i="1"/>
  <c r="Q62" i="1"/>
  <c r="P62" i="1"/>
  <c r="O62" i="1"/>
  <c r="N62" i="1"/>
  <c r="M62" i="1"/>
  <c r="L62" i="1"/>
  <c r="K62" i="1"/>
  <c r="J62" i="1"/>
  <c r="I62" i="1"/>
  <c r="H62" i="1"/>
  <c r="G62" i="1"/>
  <c r="F62" i="1"/>
  <c r="E62" i="1"/>
  <c r="D62" i="1"/>
  <c r="C62" i="1"/>
  <c r="B62" i="1"/>
  <c r="T61" i="1"/>
  <c r="S61" i="1"/>
  <c r="R61" i="1"/>
  <c r="Q61" i="1"/>
  <c r="P61" i="1"/>
  <c r="O61" i="1"/>
  <c r="N61" i="1"/>
  <c r="M61" i="1"/>
  <c r="L61" i="1"/>
  <c r="K61" i="1"/>
  <c r="J61" i="1"/>
  <c r="I61" i="1"/>
  <c r="H61" i="1"/>
  <c r="G61" i="1"/>
  <c r="F61" i="1"/>
  <c r="E61" i="1"/>
  <c r="D61" i="1"/>
  <c r="C61" i="1"/>
  <c r="B61" i="1"/>
  <c r="T60" i="1"/>
  <c r="S60" i="1"/>
  <c r="R60" i="1"/>
  <c r="Q60" i="1"/>
  <c r="P60" i="1"/>
  <c r="O60" i="1"/>
  <c r="N60" i="1"/>
  <c r="M60" i="1"/>
  <c r="L60" i="1"/>
  <c r="K60" i="1"/>
  <c r="J60" i="1"/>
  <c r="I60" i="1"/>
  <c r="H60" i="1"/>
  <c r="G60" i="1"/>
  <c r="F60" i="1"/>
  <c r="E60" i="1"/>
  <c r="D60" i="1"/>
  <c r="C60" i="1"/>
  <c r="B60" i="1"/>
  <c r="T59" i="1"/>
  <c r="S59" i="1"/>
  <c r="R59" i="1"/>
  <c r="Q59" i="1"/>
  <c r="P59" i="1"/>
  <c r="O59" i="1"/>
  <c r="N59" i="1"/>
  <c r="M59" i="1"/>
  <c r="L59" i="1"/>
  <c r="K59" i="1"/>
  <c r="J59" i="1"/>
  <c r="I59" i="1"/>
  <c r="H59" i="1"/>
  <c r="G59" i="1"/>
  <c r="F59" i="1"/>
  <c r="E59" i="1"/>
  <c r="D59" i="1"/>
  <c r="C59" i="1"/>
  <c r="B59" i="1"/>
  <c r="T58" i="1"/>
  <c r="S58" i="1"/>
  <c r="R58" i="1"/>
  <c r="Q58" i="1"/>
  <c r="P58" i="1"/>
  <c r="O58" i="1"/>
  <c r="N58" i="1"/>
  <c r="M58" i="1"/>
  <c r="L58" i="1"/>
  <c r="K58" i="1"/>
  <c r="J58" i="1"/>
  <c r="I58" i="1"/>
  <c r="H58" i="1"/>
  <c r="G58" i="1"/>
  <c r="F58" i="1"/>
  <c r="E58" i="1"/>
  <c r="D58" i="1"/>
  <c r="C58" i="1"/>
  <c r="B58" i="1"/>
  <c r="T57" i="1"/>
  <c r="S57" i="1"/>
  <c r="R57" i="1"/>
  <c r="Q57" i="1"/>
  <c r="P57" i="1"/>
  <c r="O57" i="1"/>
  <c r="N57" i="1"/>
  <c r="M57" i="1"/>
  <c r="L57" i="1"/>
  <c r="K57" i="1"/>
  <c r="J57" i="1"/>
  <c r="I57" i="1"/>
  <c r="H57" i="1"/>
  <c r="G57" i="1"/>
  <c r="F57" i="1"/>
  <c r="E57" i="1"/>
  <c r="D57" i="1"/>
  <c r="C57" i="1"/>
  <c r="B57" i="1"/>
  <c r="T56" i="1"/>
  <c r="S56" i="1"/>
  <c r="R56" i="1"/>
  <c r="Q56" i="1"/>
  <c r="P56" i="1"/>
  <c r="O56" i="1"/>
  <c r="N56" i="1"/>
  <c r="M56" i="1"/>
  <c r="L56" i="1"/>
  <c r="K56" i="1"/>
  <c r="J56" i="1"/>
  <c r="I56" i="1"/>
  <c r="H56" i="1"/>
  <c r="G56" i="1"/>
  <c r="F56" i="1"/>
  <c r="E56" i="1"/>
  <c r="D56" i="1"/>
  <c r="C56" i="1"/>
  <c r="B56" i="1"/>
  <c r="T55" i="1"/>
  <c r="S55" i="1"/>
  <c r="R55" i="1"/>
  <c r="Q55" i="1"/>
  <c r="P55" i="1"/>
  <c r="O55" i="1"/>
  <c r="N55" i="1"/>
  <c r="M55" i="1"/>
  <c r="L55" i="1"/>
  <c r="K55" i="1"/>
  <c r="J55" i="1"/>
  <c r="I55" i="1"/>
  <c r="H55" i="1"/>
  <c r="G55" i="1"/>
  <c r="F55" i="1"/>
  <c r="E55" i="1"/>
  <c r="D55" i="1"/>
  <c r="C55" i="1"/>
  <c r="B55" i="1"/>
  <c r="T54" i="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alcChain>
</file>

<file path=xl/sharedStrings.xml><?xml version="1.0" encoding="utf-8"?>
<sst xmlns="http://schemas.openxmlformats.org/spreadsheetml/2006/main" count="316" uniqueCount="315">
  <si>
    <t>SKU</t>
  </si>
  <si>
    <t>Category</t>
  </si>
  <si>
    <t>Model Number</t>
  </si>
  <si>
    <t>Material Group</t>
  </si>
  <si>
    <t>Restricted from Internet</t>
  </si>
  <si>
    <t>Status</t>
  </si>
  <si>
    <t>Product Description Short</t>
  </si>
  <si>
    <t>Product Description Long</t>
  </si>
  <si>
    <t>MSRP NEW</t>
  </si>
  <si>
    <t>MAP NEW</t>
  </si>
  <si>
    <t>Master Pack Qty</t>
  </si>
  <si>
    <t>UPC</t>
  </si>
  <si>
    <t>EAN</t>
  </si>
  <si>
    <t>WEIGHT (lb.)</t>
  </si>
  <si>
    <t>DIM L (in.)</t>
  </si>
  <si>
    <t>DIM W (in.)</t>
  </si>
  <si>
    <t>DIM H (in.)</t>
  </si>
  <si>
    <t>COUNTRY OF ORIGIN</t>
  </si>
  <si>
    <t>TAA Compliant</t>
  </si>
  <si>
    <t>LINK</t>
  </si>
  <si>
    <t>Row Sort Order</t>
  </si>
  <si>
    <t>AMX-CAC0001</t>
  </si>
  <si>
    <t>AMX-CAC0002</t>
  </si>
  <si>
    <t>AMX-CCC000</t>
  </si>
  <si>
    <t>AMX-CCC013</t>
  </si>
  <si>
    <t>AMX-CCC023</t>
  </si>
  <si>
    <t>AMX-CCC033</t>
  </si>
  <si>
    <t>AMX-CEB001</t>
  </si>
  <si>
    <t>AMX-CEB002</t>
  </si>
  <si>
    <t>AMX-CEB003</t>
  </si>
  <si>
    <t>AMX-CEB004</t>
  </si>
  <si>
    <t>AMX-FG1906-0202</t>
  </si>
  <si>
    <t>AMX-FG1906-0402</t>
  </si>
  <si>
    <t>AMX-FG560-01B-NA</t>
  </si>
  <si>
    <t>AMX-FG560-01S-NA</t>
  </si>
  <si>
    <t>AMX-FG560-02B-NA</t>
  </si>
  <si>
    <t>AMX-FG560-02S-NA</t>
  </si>
  <si>
    <t>AMX-FG560-03B-NA</t>
  </si>
  <si>
    <t>AMX-FG560-03S-NA</t>
  </si>
  <si>
    <t>AMX-N26D001</t>
  </si>
  <si>
    <t>AMX-N26D012</t>
  </si>
  <si>
    <t>AMX-N26D013</t>
  </si>
  <si>
    <t>AMX-N26E001</t>
  </si>
  <si>
    <t>AMX-N26E001C</t>
  </si>
  <si>
    <t>AMX-N26E011</t>
  </si>
  <si>
    <t>AMX-N26E013</t>
  </si>
  <si>
    <t>AMX-N33D001</t>
  </si>
  <si>
    <t>AMX-N33E001</t>
  </si>
  <si>
    <t>AMX-N33E001C</t>
  </si>
  <si>
    <t>AMX-N43T001</t>
  </si>
  <si>
    <t>AMX-N43T001C</t>
  </si>
  <si>
    <t>AMX-PR-0402</t>
  </si>
  <si>
    <t>AMX-PR-0404</t>
  </si>
  <si>
    <t>AMX-PR-0602</t>
  </si>
  <si>
    <t>AMX-PR-0808</t>
  </si>
  <si>
    <t>AMX-PR-WP-412</t>
  </si>
  <si>
    <t>AMX-UHMF00C</t>
  </si>
  <si>
    <t>AMX-UHMF01C</t>
  </si>
  <si>
    <t>AMX-UHMR01C</t>
  </si>
  <si>
    <t>AMX-UMT0801</t>
  </si>
  <si>
    <t>AMX-UMT1001</t>
  </si>
  <si>
    <t>AMX-UMT1511</t>
  </si>
  <si>
    <t>AMX-UMT8111</t>
  </si>
  <si>
    <t>AMX-UTP0501</t>
  </si>
  <si>
    <t>AMX-UTP0801</t>
  </si>
  <si>
    <t>AMX-UTP0811</t>
  </si>
  <si>
    <t>AMX-UTP1011</t>
  </si>
  <si>
    <t>AMX-UTP1011N</t>
  </si>
  <si>
    <t>AMX-UTP1511</t>
  </si>
  <si>
    <t>AMX-UTP1511N</t>
  </si>
  <si>
    <t>AMX-UTP0811N</t>
  </si>
  <si>
    <t>AMX-UVC1-4K</t>
  </si>
  <si>
    <t>AMX-VTK0001</t>
  </si>
  <si>
    <t>AMX-VTK0001EK</t>
  </si>
  <si>
    <t>AMX-VTT0001B</t>
  </si>
  <si>
    <t>AMX-VTT0001W</t>
  </si>
  <si>
    <t>FG039-18</t>
  </si>
  <si>
    <t>FG10-000-11</t>
  </si>
  <si>
    <t>FG10-003-20</t>
  </si>
  <si>
    <t>FG1010-311</t>
  </si>
  <si>
    <t>FG1010-312-01</t>
  </si>
  <si>
    <t>FG1010-312-02</t>
  </si>
  <si>
    <t>FG1010-314</t>
  </si>
  <si>
    <t>FG1010-330-BLFX</t>
  </si>
  <si>
    <t>FG1010-330-WHFX</t>
  </si>
  <si>
    <t>FG1010-354</t>
  </si>
  <si>
    <t>FG1010-355</t>
  </si>
  <si>
    <t>FG1010-357</t>
  </si>
  <si>
    <t>FG1010-360FX</t>
  </si>
  <si>
    <t>FG1010-361FX</t>
  </si>
  <si>
    <t>FG1010-362FX</t>
  </si>
  <si>
    <t>FG1010-363FX</t>
  </si>
  <si>
    <t>FG1010-365-01</t>
  </si>
  <si>
    <t>FG1010-365-02</t>
  </si>
  <si>
    <t>FG1010-505</t>
  </si>
  <si>
    <t>FG1010-512-01</t>
  </si>
  <si>
    <t>FG1010-512-02</t>
  </si>
  <si>
    <t>FG1010-562FX</t>
  </si>
  <si>
    <t>FG1010-563FX</t>
  </si>
  <si>
    <t>FG1010-565-01</t>
  </si>
  <si>
    <t>FG1010-565-02</t>
  </si>
  <si>
    <t>FG1010-710</t>
  </si>
  <si>
    <t>FG1010-720-01</t>
  </si>
  <si>
    <t>FG1010-721-01</t>
  </si>
  <si>
    <t>FG1010-722-01</t>
  </si>
  <si>
    <t>FG1010-723-01</t>
  </si>
  <si>
    <t>FG1010-910</t>
  </si>
  <si>
    <t>FG1015-100</t>
  </si>
  <si>
    <t>FG1015-200</t>
  </si>
  <si>
    <t>FG1020-050</t>
  </si>
  <si>
    <t>FG1020-800</t>
  </si>
  <si>
    <t>FG10-2192-16</t>
  </si>
  <si>
    <t>FG10-2193-16</t>
  </si>
  <si>
    <t>FG10-2197-16</t>
  </si>
  <si>
    <t>FG10-2220-16</t>
  </si>
  <si>
    <t>FG1055-288</t>
  </si>
  <si>
    <t>FG1058-130K-FX</t>
  </si>
  <si>
    <t>FG1058-540-FX</t>
  </si>
  <si>
    <t>FG1058-570-FX</t>
  </si>
  <si>
    <t>FG1058-580-FX</t>
  </si>
  <si>
    <t>FG1058-610-FX</t>
  </si>
  <si>
    <t>FG1058-630-FX</t>
  </si>
  <si>
    <t>FG1058-632-FX</t>
  </si>
  <si>
    <t>FG1058-705-FX</t>
  </si>
  <si>
    <t>FG1059-110K-FX</t>
  </si>
  <si>
    <t>FG1061-08-FX</t>
  </si>
  <si>
    <t>FG1061-132K-FX</t>
  </si>
  <si>
    <t>FG1061-16-FX</t>
  </si>
  <si>
    <t>FG1061-32-FX</t>
  </si>
  <si>
    <t>FG1061-540-FX</t>
  </si>
  <si>
    <t>FG1061-542</t>
  </si>
  <si>
    <t>FG1061-552</t>
  </si>
  <si>
    <t>FG1061-570-FX</t>
  </si>
  <si>
    <t>FG1061-572</t>
  </si>
  <si>
    <t>FG1061-582</t>
  </si>
  <si>
    <t>FG1061-624</t>
  </si>
  <si>
    <t>FG1061-634</t>
  </si>
  <si>
    <t>FG1061-64-FX</t>
  </si>
  <si>
    <t>FG1061-716-FX</t>
  </si>
  <si>
    <t>FG1061-732-FX</t>
  </si>
  <si>
    <t>FG1061-764-FX</t>
  </si>
  <si>
    <t>FG1061-832-FX</t>
  </si>
  <si>
    <t>FG1061-864FX</t>
  </si>
  <si>
    <t>FG10-673-01</t>
  </si>
  <si>
    <t>FG10-673-02</t>
  </si>
  <si>
    <t>FG1090-160FX</t>
  </si>
  <si>
    <t>FG1901-10</t>
  </si>
  <si>
    <t>FG1901-12</t>
  </si>
  <si>
    <t>FG1906-0201</t>
  </si>
  <si>
    <t>FG1906-0401</t>
  </si>
  <si>
    <t>FG1906-12</t>
  </si>
  <si>
    <t>FG1906-14</t>
  </si>
  <si>
    <t>FG2100-23</t>
  </si>
  <si>
    <t>FG2100-26</t>
  </si>
  <si>
    <t>FG2102-06L-BL</t>
  </si>
  <si>
    <t>FG2102-06L-W</t>
  </si>
  <si>
    <t>FG2102-06P-BL</t>
  </si>
  <si>
    <t>FG2102-06P-W</t>
  </si>
  <si>
    <t>FG2102-08-BL</t>
  </si>
  <si>
    <t>FG2102-08-W</t>
  </si>
  <si>
    <t>FG2106-01</t>
  </si>
  <si>
    <t>FG2106-02</t>
  </si>
  <si>
    <t>FG2106-03</t>
  </si>
  <si>
    <t>FG2106-04</t>
  </si>
  <si>
    <t>FG2263-05-00</t>
  </si>
  <si>
    <t>FG2263-06-00</t>
  </si>
  <si>
    <t>FG2263-07-00</t>
  </si>
  <si>
    <t>FG2263-08-00</t>
  </si>
  <si>
    <t>FG2263-14-00</t>
  </si>
  <si>
    <t>FG2263-16-00</t>
  </si>
  <si>
    <t>FG2263-21-00</t>
  </si>
  <si>
    <t>FG2265-06</t>
  </si>
  <si>
    <t>FG2265-08-00</t>
  </si>
  <si>
    <t>FG2265-16-00</t>
  </si>
  <si>
    <t>FG2265-17-00</t>
  </si>
  <si>
    <t>FG2265-21-00</t>
  </si>
  <si>
    <t>FG2265-22-00</t>
  </si>
  <si>
    <t>FG2265-31</t>
  </si>
  <si>
    <t>FG2265-35-00</t>
  </si>
  <si>
    <t>FG2265-36-00</t>
  </si>
  <si>
    <t>FG3004-02</t>
  </si>
  <si>
    <t>FG3004-1000K</t>
  </si>
  <si>
    <t>FG3004-31</t>
  </si>
  <si>
    <t>FG3004-K</t>
  </si>
  <si>
    <t>FG3004-KE</t>
  </si>
  <si>
    <t>FG3201-60-00</t>
  </si>
  <si>
    <t>FG4221-10</t>
  </si>
  <si>
    <t>FG423-30</t>
  </si>
  <si>
    <t>FG423-48</t>
  </si>
  <si>
    <t>FG423-49</t>
  </si>
  <si>
    <t>FG423-83</t>
  </si>
  <si>
    <t>FG423-84</t>
  </si>
  <si>
    <t>FG515</t>
  </si>
  <si>
    <t>FG552-22</t>
  </si>
  <si>
    <t>FG552-24</t>
  </si>
  <si>
    <t>FG552-25</t>
  </si>
  <si>
    <t>FG552-32</t>
  </si>
  <si>
    <t>FG552-34</t>
  </si>
  <si>
    <t>FG552-35</t>
  </si>
  <si>
    <t>FG552-37</t>
  </si>
  <si>
    <t>FG552-38</t>
  </si>
  <si>
    <t>FG552-39</t>
  </si>
  <si>
    <t>FG553-01</t>
  </si>
  <si>
    <t>FG553-02</t>
  </si>
  <si>
    <t>FG553-11</t>
  </si>
  <si>
    <t>FG553-12</t>
  </si>
  <si>
    <t>FG553-13</t>
  </si>
  <si>
    <t>FG554-01</t>
  </si>
  <si>
    <t>FG554-02</t>
  </si>
  <si>
    <t>FG558-01</t>
  </si>
  <si>
    <t>FG558-02</t>
  </si>
  <si>
    <t>FG559-92</t>
  </si>
  <si>
    <t>FG559-94</t>
  </si>
  <si>
    <t>FG560-01-BL</t>
  </si>
  <si>
    <t>FG560-01-SL</t>
  </si>
  <si>
    <t>FG560-02-BL</t>
  </si>
  <si>
    <t>FG560-02-SL</t>
  </si>
  <si>
    <t>FG560-03-BL</t>
  </si>
  <si>
    <t>FG560-03-SL</t>
  </si>
  <si>
    <t>FG561-01</t>
  </si>
  <si>
    <t>FG561-11</t>
  </si>
  <si>
    <t>FG561-21</t>
  </si>
  <si>
    <t>FG561-31</t>
  </si>
  <si>
    <t>FG561-41</t>
  </si>
  <si>
    <t>FG561-61</t>
  </si>
  <si>
    <t>FG562-41</t>
  </si>
  <si>
    <t>FG562-42</t>
  </si>
  <si>
    <t>FG563-03</t>
  </si>
  <si>
    <t>FG563-04</t>
  </si>
  <si>
    <t>FG565-11-BL-00</t>
  </si>
  <si>
    <t>FG565-12-BL-00</t>
  </si>
  <si>
    <t>FG565-13-BL-00</t>
  </si>
  <si>
    <t>FG570-01-10K-00</t>
  </si>
  <si>
    <t>FG570-02B-GB</t>
  </si>
  <si>
    <t>FG570-02B-MB</t>
  </si>
  <si>
    <t>FG570-02S-FG</t>
  </si>
  <si>
    <t>FG570-02S-GS</t>
  </si>
  <si>
    <t>FG571-07</t>
  </si>
  <si>
    <t>FG571-08</t>
  </si>
  <si>
    <t>FG571-09</t>
  </si>
  <si>
    <t>FG571-10</t>
  </si>
  <si>
    <t>FG5793-01-BL</t>
  </si>
  <si>
    <t>FG5793-01-WH</t>
  </si>
  <si>
    <t>FG5793-02-BL</t>
  </si>
  <si>
    <t>FG5793-02-WH</t>
  </si>
  <si>
    <t>FG5793-03-BL</t>
  </si>
  <si>
    <t>FG5793-03-WH</t>
  </si>
  <si>
    <t>FG5793-06L-BL</t>
  </si>
  <si>
    <t>FG5793-06L-W</t>
  </si>
  <si>
    <t>FG5793-06P-BL</t>
  </si>
  <si>
    <t>FG5793-06P-W</t>
  </si>
  <si>
    <t>FG5793-08L-BL</t>
  </si>
  <si>
    <t>FG5793-08L-W</t>
  </si>
  <si>
    <t>FG5968-10</t>
  </si>
  <si>
    <t>FG5968-16</t>
  </si>
  <si>
    <t>FG5968-30-00</t>
  </si>
  <si>
    <t>FG5968-48</t>
  </si>
  <si>
    <t>FG5968-54</t>
  </si>
  <si>
    <t>FG5968-56</t>
  </si>
  <si>
    <t>FG5968-57</t>
  </si>
  <si>
    <t>FG5968-66-00</t>
  </si>
  <si>
    <t>FG5968-67-00</t>
  </si>
  <si>
    <t>FG5968-70-00</t>
  </si>
  <si>
    <t>FG5968-71-00</t>
  </si>
  <si>
    <t>FG5968-83</t>
  </si>
  <si>
    <t>FG5969-49BL</t>
  </si>
  <si>
    <t>FG5969-53</t>
  </si>
  <si>
    <t>FG5969-55BL</t>
  </si>
  <si>
    <t>FG670</t>
  </si>
  <si>
    <t>FG960</t>
  </si>
  <si>
    <t>FGN1115-WP-BL</t>
  </si>
  <si>
    <t>FGN1115-WP-WH</t>
  </si>
  <si>
    <t>FGN1122A-CD</t>
  </si>
  <si>
    <t>FGN1122A-SA</t>
  </si>
  <si>
    <t>FGN1133A-CD</t>
  </si>
  <si>
    <t>FGN1133A-SA</t>
  </si>
  <si>
    <t>FGN1134A-SA</t>
  </si>
  <si>
    <t>FGN1222A-CD</t>
  </si>
  <si>
    <t>FGN1222A-SA</t>
  </si>
  <si>
    <t>FGN2122A-SA</t>
  </si>
  <si>
    <t>FGN2135A-CD</t>
  </si>
  <si>
    <t>FGN2135A-SA</t>
  </si>
  <si>
    <t>FGN2212A-SA</t>
  </si>
  <si>
    <t>FGN2222A-SA</t>
  </si>
  <si>
    <t>FGN2312-CD</t>
  </si>
  <si>
    <t>FGN2312-SA</t>
  </si>
  <si>
    <t>FGN2322-SA</t>
  </si>
  <si>
    <t>FGN2410</t>
  </si>
  <si>
    <t>FGN2412A-CD</t>
  </si>
  <si>
    <t>FGN2412A-SA</t>
  </si>
  <si>
    <t>FGN2422A-SA</t>
  </si>
  <si>
    <t>FGN2424A-SA</t>
  </si>
  <si>
    <t>FGN2510</t>
  </si>
  <si>
    <t>FGN3132-CD</t>
  </si>
  <si>
    <t>FGN3132-SA</t>
  </si>
  <si>
    <t>FGN3232-SA</t>
  </si>
  <si>
    <t>FGN3510</t>
  </si>
  <si>
    <t>FGN4321-SA</t>
  </si>
  <si>
    <t>FGN7142</t>
  </si>
  <si>
    <t>FGN7142-23</t>
  </si>
  <si>
    <t>FGN8002</t>
  </si>
  <si>
    <t>FGN8012</t>
  </si>
  <si>
    <t>FGN8307-SD</t>
  </si>
  <si>
    <t>FGN8307-ST</t>
  </si>
  <si>
    <t>FGN9101</t>
  </si>
  <si>
    <t>FGN9102</t>
  </si>
  <si>
    <t>FGN9206</t>
  </si>
  <si>
    <t>FGN9210</t>
  </si>
  <si>
    <t>FGN9312</t>
  </si>
  <si>
    <t>FGN9313</t>
  </si>
  <si>
    <t>FGN9430</t>
  </si>
  <si>
    <t>FGVSFP-LR</t>
  </si>
  <si>
    <t>FGVSFP-RJ-1G</t>
  </si>
  <si>
    <t>FGVSFP-SR</t>
  </si>
  <si>
    <t>FGVSFP-SR-1G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</si>
</sst>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0.00;\-0.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font>
    <font>
      <u/>
      <sz val="10"/>
      <color indexed="12"/>
      <name val="Verdana"/>
      <family val="2"/>
    </font>
    <font>
      <u/>
      <sz val="11"/>
      <color indexed="12"/>
      <name val="Calibri"/>
      <family val="2"/>
      <scheme val="minor"/>
    </font>
  </fonts>
  <fills count="7">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s>
  <cellStyleXfs count="4">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cellStyleXfs>
  <cellXfs count="35">
    <xf numFmtId="0" fontId="0" fillId="0" borderId="0" xfId="0"/>
    <xf numFmtId="0" fontId="3" fillId="0" borderId="0" xfId="0" applyFont="1" applyAlignment="1">
      <alignment horizontal="left" vertical="center"/>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40" fontId="0" fillId="3" borderId="0" xfId="0" applyNumberFormat="1" applyFill="1" applyAlignment="1">
      <alignment horizontal="center" vertical="center"/>
    </xf>
    <xf numFmtId="0" fontId="0" fillId="3" borderId="0" xfId="0" applyFill="1" applyAlignment="1">
      <alignment horizontal="left" vertical="center"/>
    </xf>
    <xf numFmtId="40" fontId="0" fillId="3" borderId="0" xfId="0" applyNumberFormat="1"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40" fontId="2" fillId="5" borderId="2" xfId="2" applyNumberFormat="1" applyFill="1" applyBorder="1" applyAlignment="1">
      <alignment horizontal="center" vertical="center" wrapText="1"/>
    </xf>
    <xf numFmtId="1" fontId="4" fillId="4" borderId="0" xfId="0" applyNumberFormat="1" applyFont="1" applyFill="1" applyAlignment="1">
      <alignment horizontal="center" vertical="center" wrapText="1"/>
    </xf>
    <xf numFmtId="40" fontId="4" fillId="4" borderId="0" xfId="0" applyNumberFormat="1" applyFont="1" applyFill="1" applyAlignment="1">
      <alignment horizontal="center" vertical="center" wrapText="1"/>
    </xf>
    <xf numFmtId="3" fontId="0" fillId="3" borderId="0" xfId="0" applyNumberFormat="1" applyFill="1" applyAlignment="1">
      <alignment horizontal="center" vertical="center" wrapText="1"/>
    </xf>
    <xf numFmtId="0" fontId="0" fillId="3" borderId="0" xfId="0" applyFill="1" applyAlignment="1">
      <alignment horizontal="center" vertical="center" wrapText="1"/>
    </xf>
    <xf numFmtId="0" fontId="3" fillId="0" borderId="0" xfId="0" applyFont="1" applyAlignment="1">
      <alignment vertical="center"/>
    </xf>
    <xf numFmtId="1" fontId="0" fillId="0" borderId="0" xfId="0" applyNumberFormat="1" applyAlignment="1">
      <alignment horizontal="left" vertical="center"/>
    </xf>
    <xf numFmtId="1" fontId="0" fillId="0" borderId="0" xfId="0" applyNumberFormat="1" applyAlignment="1">
      <alignment horizontal="center" vertical="center"/>
    </xf>
    <xf numFmtId="1" fontId="3" fillId="0" borderId="0" xfId="0" applyNumberFormat="1" applyFont="1" applyAlignment="1">
      <alignment horizontal="center" vertical="center"/>
    </xf>
    <xf numFmtId="4" fontId="1" fillId="0" borderId="0" xfId="0" applyNumberFormat="1" applyFont="1" applyAlignment="1">
      <alignment horizontal="left" vertical="center"/>
    </xf>
    <xf numFmtId="165" fontId="0" fillId="0" borderId="0" xfId="0" applyNumberFormat="1" applyAlignment="1">
      <alignment horizontal="center" vertical="center"/>
    </xf>
    <xf numFmtId="38" fontId="0" fillId="0" borderId="0" xfId="0" applyNumberFormat="1" applyAlignment="1">
      <alignment horizontal="center" vertical="center"/>
    </xf>
    <xf numFmtId="40" fontId="0" fillId="0" borderId="0" xfId="0" applyNumberFormat="1" applyAlignment="1">
      <alignment horizontal="center" vertical="center"/>
    </xf>
    <xf numFmtId="1" fontId="0" fillId="0" borderId="0" xfId="0" applyNumberFormat="1" applyAlignment="1">
      <alignment vertical="center"/>
    </xf>
    <xf numFmtId="0" fontId="0" fillId="0" borderId="0" xfId="0" applyAlignment="1">
      <alignment vertical="center"/>
    </xf>
    <xf numFmtId="4" fontId="0" fillId="0" borderId="0" xfId="1" applyNumberFormat="1" applyFont="1" applyFill="1" applyAlignment="1">
      <alignment horizontal="left" vertical="center"/>
    </xf>
    <xf numFmtId="1" fontId="3" fillId="0" borderId="0" xfId="0" applyNumberFormat="1" applyFont="1" applyAlignment="1">
      <alignment horizontal="left" vertical="center"/>
    </xf>
    <xf numFmtId="1" fontId="3" fillId="6" borderId="0" xfId="0"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xf numFmtId="0" fontId="6" fillId="0" borderId="0" xfId="3" applyFont="1" applyBorder="1" applyAlignment="1" applyProtection="1">
      <alignment horizontal="left" vertical="center"/>
    </xf>
    <xf numFmtId="40" fontId="6" fillId="0" borderId="0" xfId="3" applyNumberFormat="1" applyFont="1" applyBorder="1" applyAlignment="1" applyProtection="1">
      <alignment horizontal="left" vertical="center"/>
    </xf>
    <xf numFmtId="0" fontId="6" fillId="0" borderId="0" xfId="3" applyFont="1" applyBorder="1" applyAlignment="1" applyProtection="1">
      <alignment vertical="center"/>
    </xf>
  </cellXfs>
  <cellStyles count="4">
    <cellStyle name="Check Cell" xfId="2" builtinId="23"/>
    <cellStyle name="Currency" xfId="1" builtinId="4"/>
    <cellStyle name="Hyperlink" xfId="3" builtinId="8"/>
    <cellStyle name="Normal" xfId="0" builtinId="0"/>
  </cellStyles>
  <dxfs count="30">
    <dxf>
      <numFmt numFmtId="164" formatCode="0;\-0;;@"/>
    </dxf>
    <dxf>
      <numFmt numFmtId="164" formatCode="0;\-0;;@"/>
    </dxf>
    <dxf>
      <numFmt numFmtId="164" formatCode="0;\-0;;@"/>
    </dxf>
    <dxf>
      <numFmt numFmtId="164" formatCode="0;\-0;;@"/>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ertAlign val="baseline"/>
        <sz val="11"/>
        <color indexed="12"/>
        <name val="Calibri"/>
        <family val="2"/>
        <scheme val="minor"/>
      </font>
      <numFmt numFmtId="1"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8" formatCode="#,##0.00_);[Red]\(#,##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8" formatCode="#,##0.00_);[Red]\(#,##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8" formatCode="#,##0.00_);[Red]\(#,##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8" formatCode="#,##0.00_);[Red]\(#,##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ertAlign val="baseline"/>
        <sz val="11"/>
        <color indexed="12"/>
        <name val="Calibri"/>
        <family val="2"/>
        <scheme val="minor"/>
      </font>
      <numFmt numFmtId="6" formatCode="#,##0_);[Red]\(#,##0\)"/>
      <fill>
        <patternFill patternType="none">
          <fgColor indexed="64"/>
          <bgColor indexed="65"/>
        </patternFill>
      </fill>
      <alignment horizontal="left" vertical="center" textRotation="0" wrapText="0" indent="0" justifyLastLine="0" shrinkToFit="0" readingOrder="0"/>
      <protection locked="1" hidden="0"/>
    </dxf>
    <dxf>
      <numFmt numFmtId="165" formatCode="0.00;\-0.00;;@"/>
      <fill>
        <patternFill patternType="none">
          <fgColor indexed="64"/>
          <bgColor auto="1"/>
        </patternFill>
      </fill>
      <alignment horizontal="center" vertical="center" textRotation="0" wrapText="0" indent="0" justifyLastLine="0" shrinkToFit="0" readingOrder="0"/>
    </dxf>
    <dxf>
      <numFmt numFmtId="165" formatCode="0.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4"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4" formatCode="#,##0.00"/>
      <fill>
        <patternFill patternType="none">
          <fgColor indexed="64"/>
          <bgColor indexed="65"/>
        </patternFill>
      </fill>
      <alignment horizontal="left"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14294" cy="783770"/>
    <xdr:pic>
      <xdr:nvPicPr>
        <xdr:cNvPr id="2" name="Picture 1">
          <a:extLst>
            <a:ext uri="{FF2B5EF4-FFF2-40B4-BE49-F238E27FC236}">
              <a16:creationId xmlns:a16="http://schemas.microsoft.com/office/drawing/2014/main" id="{B3E97E42-BC10-43F1-BA18-C6F831506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4294" cy="783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70E721-F692-4F7A-8BF5-922A84B85198}" name="Table2" displayName="Table2" ref="A2:U296" totalsRowShown="0" dataDxfId="29">
  <autoFilter ref="A2:U296" xr:uid="{28C57DB0-BF65-4F5D-BAB6-B37AFA3CCCF3}"/>
  <tableColumns count="21">
    <tableColumn id="1" xr3:uid="{18EEC1F7-F218-4D39-812E-A9A40BD186D0}" name="SKU" dataDxfId="28"/>
    <tableColumn id="2" xr3:uid="{F764CDFB-27D1-42C8-9DB6-177CF45B76AE}" name="Category" dataDxfId="27">
      <calculatedColumnFormula>(IF((VLOOKUP(Table2[[#This Row],[SKU]],'[1]All Skus'!$A:$Y,2,FALSE))="AMX",(VLOOKUP(Table2[[#This Row],[SKU]],'[1]All Skus'!$A:$Y,3,FALSE)),""))</calculatedColumnFormula>
    </tableColumn>
    <tableColumn id="3" xr3:uid="{993E6191-497F-463A-8FB9-493E92B841E2}" name="Model Number" dataDxfId="26">
      <calculatedColumnFormula>(IF((VLOOKUP(Table2[[#This Row],[SKU]],'[1]All Skus'!$A:$Y,2,FALSE))="AMX",(VLOOKUP(Table2[[#This Row],[SKU]],'[1]All Skus'!$A:$Y,4,FALSE)),""))</calculatedColumnFormula>
    </tableColumn>
    <tableColumn id="4" xr3:uid="{5F6F0956-77A4-4A28-8344-74D9E50F46A3}" name="Material Group" dataDxfId="25">
      <calculatedColumnFormula>(IF((VLOOKUP(Table2[[#This Row],[SKU]],'[1]All Skus'!$A:$Y,2,FALSE))="AMX",(VLOOKUP(Table2[[#This Row],[SKU]],'[1]All Skus'!$A:$Y,5,FALSE)),""))</calculatedColumnFormula>
    </tableColumn>
    <tableColumn id="5" xr3:uid="{1497768D-73D8-4376-96D1-D0C63FB38DE6}" name="Restricted from Internet" dataDxfId="24">
      <calculatedColumnFormula>(IF((VLOOKUP(Table2[[#This Row],[SKU]],'[1]All Skus'!$A:$Y,2,FALSE))="AMX",(VLOOKUP(Table2[[#This Row],[SKU]],'[1]All Skus'!$A:$Y,6,FALSE)),""))</calculatedColumnFormula>
    </tableColumn>
    <tableColumn id="6" xr3:uid="{92E6042A-4959-460E-8312-ED8A72AB81B0}" name="Status" dataDxfId="23">
      <calculatedColumnFormula>(IF((VLOOKUP(Table2[[#This Row],[SKU]],'[1]All Skus'!$A:$Y,2,FALSE))="AMX",(VLOOKUP(Table2[[#This Row],[SKU]],'[1]All Skus'!$A:$Y,7,FALSE)),""))</calculatedColumnFormula>
    </tableColumn>
    <tableColumn id="9" xr3:uid="{13746E97-BCDB-439B-AF9D-7B8CE81C3CF6}" name="Product Description Short" dataDxfId="22" dataCellStyle="Currency">
      <calculatedColumnFormula>(IF((VLOOKUP(Table2[[#This Row],[SKU]],'[1]All Skus'!$A:$Y,2,FALSE))="AMX",(VLOOKUP(Table2[[#This Row],[SKU]],'[1]All Skus'!$A:$Y,8,FALSE)),""))</calculatedColumnFormula>
    </tableColumn>
    <tableColumn id="10" xr3:uid="{57F4D7FC-B3E7-46C0-8A24-A6A80A067237}" name="Product Description Long" dataDxfId="21" dataCellStyle="Currency">
      <calculatedColumnFormula>(IF((VLOOKUP(Table2[[#This Row],[SKU]],'[1]All Skus'!$A:$Y,2,FALSE))="AMX",(VLOOKUP(Table2[[#This Row],[SKU]],'[1]All Skus'!$A:$Y,9,FALSE)),""))</calculatedColumnFormula>
    </tableColumn>
    <tableColumn id="20" xr3:uid="{1D0761A0-D008-42C2-9C9D-F69B5F4AC1F2}" name="MSRP NEW" dataDxfId="20">
      <calculatedColumnFormula>(IF((VLOOKUP(Table2[[#This Row],[SKU]],'[1]All Skus'!$A:$Y,2,FALSE))="AMX",(VLOOKUP(Table2[[#This Row],[SKU]],'[1]All Skus'!$A:$Y,10,FALSE)),""))</calculatedColumnFormula>
    </tableColumn>
    <tableColumn id="21" xr3:uid="{1A6DCFB1-692A-4528-A9B1-2E8C3B7970B8}" name="MAP NEW" dataDxfId="19">
      <calculatedColumnFormula>(IF((VLOOKUP(Table2[[#This Row],[SKU]],'[1]All Skus'!$A:$Y,2,FALSE))="AMX",(VLOOKUP(Table2[[#This Row],[SKU]],'[1]All Skus'!$A:$Y,11,FALSE)),""))</calculatedColumnFormula>
    </tableColumn>
    <tableColumn id="14" xr3:uid="{4573CED8-0829-4A1A-9486-3C3E758502A9}" name="Master Pack Qty" dataDxfId="18" dataCellStyle="Hyperlink">
      <calculatedColumnFormula>(IF((VLOOKUP(Table2[[#This Row],[SKU]],'[1]All Skus'!$A:$Y,2,FALSE))="AMX",(VLOOKUP(Table2[[#This Row],[SKU]],'[1]All Skus'!$A:$Y,15,FALSE)),""))</calculatedColumnFormula>
    </tableColumn>
    <tableColumn id="15" xr3:uid="{47B1800C-0019-4E49-8CF2-132CC1A52565}" name="UPC" dataDxfId="17" dataCellStyle="Hyperlink">
      <calculatedColumnFormula>(IF((VLOOKUP(Table2[[#This Row],[SKU]],'[1]All Skus'!$A:$Y,2,FALSE))="AMX",(VLOOKUP(Table2[[#This Row],[SKU]],'[1]All Skus'!$A:$Y,16,FALSE)),""))</calculatedColumnFormula>
    </tableColumn>
    <tableColumn id="26" xr3:uid="{33E19C52-CB01-493B-B8F3-16BE1120FCF5}" name="EAN" dataDxfId="16" dataCellStyle="Hyperlink">
      <calculatedColumnFormula>(IF((VLOOKUP(Table2[[#This Row],[SKU]],'[1]All Skus'!$A:$Y,2,FALSE))="AMX",(VLOOKUP(Table2[[#This Row],[SKU]],'[1]All Skus'!$A:$Y,17,FALSE)),""))</calculatedColumnFormula>
    </tableColumn>
    <tableColumn id="27" xr3:uid="{D416239A-CE78-4C51-B770-C9B1E9D4AC00}" name="WEIGHT (lb.)" dataDxfId="15" dataCellStyle="Hyperlink">
      <calculatedColumnFormula>(IF((VLOOKUP(Table2[[#This Row],[SKU]],'[1]All Skus'!$A:$Y,2,FALSE))="AMX",(VLOOKUP(Table2[[#This Row],[SKU]],'[1]All Skus'!$A:$Y,18,FALSE)),""))</calculatedColumnFormula>
    </tableColumn>
    <tableColumn id="28" xr3:uid="{C4CA0004-0E11-451B-8834-F0EB2EFC8FB9}" name="DIM L (in.)" dataDxfId="14" dataCellStyle="Hyperlink">
      <calculatedColumnFormula>(IF((VLOOKUP(Table2[[#This Row],[SKU]],'[1]All Skus'!$A:$Y,2,FALSE))="AMX",(VLOOKUP(Table2[[#This Row],[SKU]],'[1]All Skus'!$A:$Y,19,FALSE)),""))</calculatedColumnFormula>
    </tableColumn>
    <tableColumn id="29" xr3:uid="{3D3FA0F6-725B-474C-9452-198C15B5D7C4}" name="DIM W (in.)" dataDxfId="13" dataCellStyle="Hyperlink">
      <calculatedColumnFormula>(IF((VLOOKUP(Table2[[#This Row],[SKU]],'[1]All Skus'!$A:$Y,2,FALSE))="AMX",(VLOOKUP(Table2[[#This Row],[SKU]],'[1]All Skus'!$A:$Y,20,FALSE)),""))</calculatedColumnFormula>
    </tableColumn>
    <tableColumn id="30" xr3:uid="{65FC9C18-1106-4A3D-AC48-8B5769804D75}" name="DIM H (in.)" dataDxfId="12" dataCellStyle="Hyperlink">
      <calculatedColumnFormula>(IF((VLOOKUP(Table2[[#This Row],[SKU]],'[1]All Skus'!$A:$Y,2,FALSE))="AMX",(VLOOKUP(Table2[[#This Row],[SKU]],'[1]All Skus'!$A:$Y,21,FALSE)),""))</calculatedColumnFormula>
    </tableColumn>
    <tableColumn id="31" xr3:uid="{3C7B9699-3EFA-40DC-A10C-607A659EADDA}" name="COUNTRY OF ORIGIN" dataDxfId="11" dataCellStyle="Hyperlink">
      <calculatedColumnFormula>(IF((VLOOKUP(Table2[[#This Row],[SKU]],'[1]All Skus'!$A:$Y,2,FALSE))="AMX",(VLOOKUP(Table2[[#This Row],[SKU]],'[1]All Skus'!$A:$Y,22,FALSE)),""))</calculatedColumnFormula>
    </tableColumn>
    <tableColumn id="32" xr3:uid="{74F77206-BC1C-441C-8072-36AC8D04D59B}" name="TAA Compliant" dataDxfId="10" dataCellStyle="Hyperlink">
      <calculatedColumnFormula>(IF((VLOOKUP(Table2[[#This Row],[SKU]],'[1]All Skus'!$A:$Y,2,FALSE))="AMX",(VLOOKUP(Table2[[#This Row],[SKU]],'[1]All Skus'!$A:$Y,23,FALSE)),""))</calculatedColumnFormula>
    </tableColumn>
    <tableColumn id="33" xr3:uid="{4AB77528-0986-4F2A-BD15-EF604527A8D5}" name="LINK" dataDxfId="9" dataCellStyle="Hyperlink">
      <calculatedColumnFormula>(IF((VLOOKUP(Table2[[#This Row],[SKU]],'[1]All Skus'!$A:$Y,2,FALSE))="AMX",(VLOOKUP(Table2[[#This Row],[SKU]],'[1]All Skus'!$A:$Y,24,FALSE)),""))</calculatedColumnFormula>
    </tableColumn>
    <tableColumn id="8" xr3:uid="{06610E31-896C-4511-A649-628966B544EB}" name="Row Sort Order" dataDxfId="8"/>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ECD3-97AB-4182-A1DD-79E4E8556474}">
  <dimension ref="A1:V296"/>
  <sheetViews>
    <sheetView tabSelected="1" zoomScale="75" zoomScaleNormal="75" workbookViewId="0">
      <pane xSplit="1" ySplit="2" topLeftCell="H3" activePane="bottomRight" state="frozen"/>
      <selection pane="topRight" activeCell="B1" sqref="B1"/>
      <selection pane="bottomLeft" activeCell="A3" sqref="A3"/>
      <selection pane="bottomRight" activeCell="K1" sqref="K1:M1048576"/>
    </sheetView>
  </sheetViews>
  <sheetFormatPr defaultColWidth="8.77734375" defaultRowHeight="14.4" x14ac:dyDescent="0.3"/>
  <cols>
    <col min="1" max="1" width="19.44140625" style="16" bestFit="1" customWidth="1"/>
    <col min="2" max="2" width="26.44140625" style="25" bestFit="1" customWidth="1"/>
    <col min="3" max="3" width="25.5546875" style="25" bestFit="1" customWidth="1"/>
    <col min="4" max="4" width="20.77734375" style="29" customWidth="1"/>
    <col min="5" max="5" width="29.21875" style="30" bestFit="1" customWidth="1"/>
    <col min="6" max="6" width="26.44140625" style="29" bestFit="1" customWidth="1"/>
    <col min="7" max="7" width="96.5546875" style="31" bestFit="1" customWidth="1"/>
    <col min="8" max="8" width="255.77734375" style="31" bestFit="1" customWidth="1"/>
    <col min="9" max="9" width="17.21875" style="23" bestFit="1" customWidth="1"/>
    <col min="10" max="10" width="16.21875" style="23" bestFit="1" customWidth="1"/>
    <col min="11" max="11" width="21.77734375" style="32" bestFit="1" customWidth="1"/>
    <col min="12" max="12" width="15.21875" style="32" bestFit="1" customWidth="1"/>
    <col min="13" max="13" width="11" style="32" bestFit="1" customWidth="1"/>
    <col min="14" max="14" width="18.21875" style="33" bestFit="1" customWidth="1"/>
    <col min="15" max="15" width="16.21875" style="33" bestFit="1" customWidth="1"/>
    <col min="16" max="16" width="17.21875" style="33" bestFit="1" customWidth="1"/>
    <col min="17" max="17" width="16.77734375" style="33" bestFit="1" customWidth="1"/>
    <col min="18" max="18" width="18.44140625" style="32" bestFit="1" customWidth="1"/>
    <col min="19" max="19" width="20.5546875" style="32" bestFit="1" customWidth="1"/>
    <col min="20" max="20" width="113.77734375" style="34" bestFit="1" customWidth="1"/>
    <col min="21" max="21" width="20.77734375" style="29" bestFit="1" customWidth="1"/>
    <col min="22" max="22" width="9.21875" style="25" bestFit="1" customWidth="1"/>
    <col min="23" max="16384" width="8.77734375" style="25"/>
  </cols>
  <sheetData>
    <row r="1" spans="1:22" s="7" customFormat="1" ht="61.5" customHeight="1" x14ac:dyDescent="0.3">
      <c r="A1" s="1">
        <v>2</v>
      </c>
      <c r="B1" s="2"/>
      <c r="C1" s="2"/>
      <c r="D1" s="2"/>
      <c r="E1" s="2"/>
      <c r="F1" s="2"/>
      <c r="G1" s="3"/>
      <c r="H1" s="3"/>
      <c r="I1" s="4"/>
      <c r="J1" s="4"/>
      <c r="K1" s="5"/>
      <c r="L1" s="5"/>
      <c r="M1" s="5"/>
      <c r="N1" s="6"/>
      <c r="O1" s="6"/>
      <c r="P1" s="6"/>
      <c r="Q1" s="6"/>
      <c r="R1" s="5"/>
      <c r="S1" s="5"/>
      <c r="U1" s="8"/>
    </row>
    <row r="2" spans="1:22" s="15" customFormat="1" ht="29.4" thickBot="1" x14ac:dyDescent="0.35">
      <c r="A2" s="9" t="s">
        <v>0</v>
      </c>
      <c r="B2" s="10" t="s">
        <v>1</v>
      </c>
      <c r="C2" s="10" t="s">
        <v>2</v>
      </c>
      <c r="D2" s="10" t="s">
        <v>3</v>
      </c>
      <c r="E2" s="10" t="s">
        <v>4</v>
      </c>
      <c r="F2" s="10" t="s">
        <v>5</v>
      </c>
      <c r="G2" s="10" t="s">
        <v>6</v>
      </c>
      <c r="H2" s="10" t="s">
        <v>7</v>
      </c>
      <c r="I2" s="11" t="s">
        <v>8</v>
      </c>
      <c r="J2" s="11" t="s">
        <v>9</v>
      </c>
      <c r="K2" s="10" t="s">
        <v>10</v>
      </c>
      <c r="L2" s="12" t="s">
        <v>11</v>
      </c>
      <c r="M2" s="10" t="s">
        <v>12</v>
      </c>
      <c r="N2" s="13" t="s">
        <v>13</v>
      </c>
      <c r="O2" s="13" t="s">
        <v>14</v>
      </c>
      <c r="P2" s="13" t="s">
        <v>15</v>
      </c>
      <c r="Q2" s="13" t="s">
        <v>16</v>
      </c>
      <c r="R2" s="10" t="s">
        <v>17</v>
      </c>
      <c r="S2" s="10" t="s">
        <v>18</v>
      </c>
      <c r="T2" s="10" t="s">
        <v>19</v>
      </c>
      <c r="U2" s="14" t="s">
        <v>20</v>
      </c>
      <c r="V2" s="14" t="s">
        <v>20</v>
      </c>
    </row>
    <row r="3" spans="1:22" ht="15" customHeight="1" thickTop="1" x14ac:dyDescent="0.3">
      <c r="A3" s="16" t="s">
        <v>21</v>
      </c>
      <c r="B3" s="17" t="str">
        <f>(IF((VLOOKUP(Table2[[#This Row],[SKU]],'[1]All Skus'!$A:$Y,2,FALSE))="AMX",(VLOOKUP(Table2[[#This Row],[SKU]],'[1]All Skus'!$A:$Y,3,FALSE)),""))</f>
        <v>Control Accessory</v>
      </c>
      <c r="C3" s="17" t="str">
        <f>(IF((VLOOKUP(Table2[[#This Row],[SKU]],'[1]All Skus'!$A:$Y,2,FALSE))="AMX",(VLOOKUP(Table2[[#This Row],[SKU]],'[1]All Skus'!$A:$Y,4,FALSE)),""))</f>
        <v>AVB-VSTYLE-DIN-MNT</v>
      </c>
      <c r="D3" s="18" t="str">
        <f>(IF((VLOOKUP(Table2[[#This Row],[SKU]],'[1]All Skus'!$A:$Y,2,FALSE))="AMX",(VLOOKUP(Table2[[#This Row],[SKU]],'[1]All Skus'!$A:$Y,5,FALSE)),""))</f>
        <v>AMX-DC</v>
      </c>
      <c r="E3" s="19">
        <f>(IF((VLOOKUP(Table2[[#This Row],[SKU]],'[1]All Skus'!$A:$Y,2,FALSE))="AMX",(VLOOKUP(Table2[[#This Row],[SKU]],'[1]All Skus'!$A:$Y,6,FALSE)),""))</f>
        <v>0</v>
      </c>
      <c r="F3" s="18">
        <f>(IF((VLOOKUP(Table2[[#This Row],[SKU]],'[1]All Skus'!$A:$Y,2,FALSE))="AMX",(VLOOKUP(Table2[[#This Row],[SKU]],'[1]All Skus'!$A:$Y,7,FALSE)),""))</f>
        <v>0</v>
      </c>
      <c r="G3" s="20" t="str">
        <f>(IF((VLOOKUP(Table2[[#This Row],[SKU]],'[1]All Skus'!$A:$Y,2,FALSE))="AMX",(VLOOKUP(Table2[[#This Row],[SKU]],'[1]All Skus'!$A:$Y,8,FALSE)),""))</f>
        <v>DIN Rail Clip</v>
      </c>
      <c r="H3" s="20" t="str">
        <f>(IF((VLOOKUP(Table2[[#This Row],[SKU]],'[1]All Skus'!$A:$Y,2,FALSE))="AMX",(VLOOKUP(Table2[[#This Row],[SKU]],'[1]All Skus'!$A:$Y,9,FALSE)),""))</f>
        <v>DIN Rail Clip</v>
      </c>
      <c r="I3" s="21">
        <f>(IF((VLOOKUP(Table2[[#This Row],[SKU]],'[1]All Skus'!$A:$Y,2,FALSE))="AMX",(VLOOKUP(Table2[[#This Row],[SKU]],'[1]All Skus'!$A:$Y,10,FALSE)),""))</f>
        <v>42.1</v>
      </c>
      <c r="J3" s="21">
        <f>(IF((VLOOKUP(Table2[[#This Row],[SKU]],'[1]All Skus'!$A:$Y,2,FALSE))="AMX",(VLOOKUP(Table2[[#This Row],[SKU]],'[1]All Skus'!$A:$Y,11,FALSE)),""))</f>
        <v>42.1</v>
      </c>
      <c r="K3" s="22">
        <f>(IF((VLOOKUP(Table2[[#This Row],[SKU]],'[1]All Skus'!$A:$Y,2,FALSE))="AMX",(VLOOKUP(Table2[[#This Row],[SKU]],'[1]All Skus'!$A:$Y,15,FALSE)),""))</f>
        <v>0</v>
      </c>
      <c r="L3" s="18">
        <f>(IF((VLOOKUP(Table2[[#This Row],[SKU]],'[1]All Skus'!$A:$Y,2,FALSE))="AMX",(VLOOKUP(Table2[[#This Row],[SKU]],'[1]All Skus'!$A:$Y,16,FALSE)),""))</f>
        <v>718878035160</v>
      </c>
      <c r="M3" s="18">
        <f>(IF((VLOOKUP(Table2[[#This Row],[SKU]],'[1]All Skus'!$A:$Y,2,FALSE))="AMX",(VLOOKUP(Table2[[#This Row],[SKU]],'[1]All Skus'!$A:$Y,17,FALSE)),""))</f>
        <v>0</v>
      </c>
      <c r="N3" s="23">
        <f>(IF((VLOOKUP(Table2[[#This Row],[SKU]],'[1]All Skus'!$A:$Y,2,FALSE))="AMX",(VLOOKUP(Table2[[#This Row],[SKU]],'[1]All Skus'!$A:$Y,18,FALSE)),""))</f>
        <v>0.1</v>
      </c>
      <c r="O3" s="23">
        <f>(IF((VLOOKUP(Table2[[#This Row],[SKU]],'[1]All Skus'!$A:$Y,2,FALSE))="AMX",(VLOOKUP(Table2[[#This Row],[SKU]],'[1]All Skus'!$A:$Y,19,FALSE)),""))</f>
        <v>5</v>
      </c>
      <c r="P3" s="23">
        <f>(IF((VLOOKUP(Table2[[#This Row],[SKU]],'[1]All Skus'!$A:$Y,2,FALSE))="AMX",(VLOOKUP(Table2[[#This Row],[SKU]],'[1]All Skus'!$A:$Y,20,FALSE)),""))</f>
        <v>4.25</v>
      </c>
      <c r="Q3" s="23">
        <f>(IF((VLOOKUP(Table2[[#This Row],[SKU]],'[1]All Skus'!$A:$Y,2,FALSE))="AMX",(VLOOKUP(Table2[[#This Row],[SKU]],'[1]All Skus'!$A:$Y,21,FALSE)),""))</f>
        <v>0.5</v>
      </c>
      <c r="R3" s="18" t="str">
        <f>(IF((VLOOKUP(Table2[[#This Row],[SKU]],'[1]All Skus'!$A:$Y,2,FALSE))="AMX",(VLOOKUP(Table2[[#This Row],[SKU]],'[1]All Skus'!$A:$Y,22,FALSE)),""))</f>
        <v>CN</v>
      </c>
      <c r="S3" s="18" t="str">
        <f>(IF((VLOOKUP(Table2[[#This Row],[SKU]],'[1]All Skus'!$A:$Y,2,FALSE))="AMX",(VLOOKUP(Table2[[#This Row],[SKU]],'[1]All Skus'!$A:$Y,23,FALSE)),""))</f>
        <v>Non Compliant</v>
      </c>
      <c r="T3" s="24" t="str">
        <f>(IF((VLOOKUP(Table2[[#This Row],[SKU]],'[1]All Skus'!$A:$Y,2,FALSE))="AMX",(VLOOKUP(Table2[[#This Row],[SKU]],'[1]All Skus'!$A:$Y,24,FALSE)),""))</f>
        <v>https://www.amx.com/en-US/products/avb-vstyle-din-mnt</v>
      </c>
      <c r="U3" s="18">
        <v>1</v>
      </c>
    </row>
    <row r="4" spans="1:22" ht="15" customHeight="1" x14ac:dyDescent="0.3">
      <c r="A4" s="16" t="s">
        <v>22</v>
      </c>
      <c r="B4" s="17" t="str">
        <f>(IF((VLOOKUP(Table2[[#This Row],[SKU]],'[1]All Skus'!$A:$Y,2,FALSE))="AMX",(VLOOKUP(Table2[[#This Row],[SKU]],'[1]All Skus'!$A:$Y,3,FALSE)),""))</f>
        <v>Control Accessory</v>
      </c>
      <c r="C4" s="17" t="str">
        <f>(IF((VLOOKUP(Table2[[#This Row],[SKU]],'[1]All Skus'!$A:$Y,2,FALSE))="AMX",(VLOOKUP(Table2[[#This Row],[SKU]],'[1]All Skus'!$A:$Y,4,FALSE)),""))</f>
        <v>IRIS2</v>
      </c>
      <c r="D4" s="18" t="str">
        <f>(IF((VLOOKUP(Table2[[#This Row],[SKU]],'[1]All Skus'!$A:$Y,2,FALSE))="AMX",(VLOOKUP(Table2[[#This Row],[SKU]],'[1]All Skus'!$A:$Y,5,FALSE)),""))</f>
        <v>AMX-DC</v>
      </c>
      <c r="E4" s="19">
        <f>(IF((VLOOKUP(Table2[[#This Row],[SKU]],'[1]All Skus'!$A:$Y,2,FALSE))="AMX",(VLOOKUP(Table2[[#This Row],[SKU]],'[1]All Skus'!$A:$Y,6,FALSE)),""))</f>
        <v>0</v>
      </c>
      <c r="F4" s="18">
        <f>(IF((VLOOKUP(Table2[[#This Row],[SKU]],'[1]All Skus'!$A:$Y,2,FALSE))="AMX",(VLOOKUP(Table2[[#This Row],[SKU]],'[1]All Skus'!$A:$Y,7,FALSE)),""))</f>
        <v>0</v>
      </c>
      <c r="G4" s="20" t="str">
        <f>(IF((VLOOKUP(Table2[[#This Row],[SKU]],'[1]All Skus'!$A:$Y,2,FALSE))="AMX",(VLOOKUP(Table2[[#This Row],[SKU]],'[1]All Skus'!$A:$Y,8,FALSE)),""))</f>
        <v>USB IR Capture Device</v>
      </c>
      <c r="H4" s="20" t="str">
        <f>(IF((VLOOKUP(Table2[[#This Row],[SKU]],'[1]All Skus'!$A:$Y,2,FALSE))="AMX",(VLOOKUP(Table2[[#This Row],[SKU]],'[1]All Skus'!$A:$Y,9,FALSE)),""))</f>
        <v>USB IR Capture Device</v>
      </c>
      <c r="I4" s="21">
        <f>(IF((VLOOKUP(Table2[[#This Row],[SKU]],'[1]All Skus'!$A:$Y,2,FALSE))="AMX",(VLOOKUP(Table2[[#This Row],[SKU]],'[1]All Skus'!$A:$Y,10,FALSE)),""))</f>
        <v>320</v>
      </c>
      <c r="J4" s="21">
        <f>(IF((VLOOKUP(Table2[[#This Row],[SKU]],'[1]All Skus'!$A:$Y,2,FALSE))="AMX",(VLOOKUP(Table2[[#This Row],[SKU]],'[1]All Skus'!$A:$Y,11,FALSE)),""))</f>
        <v>320</v>
      </c>
      <c r="K4" s="22">
        <f>(IF((VLOOKUP(Table2[[#This Row],[SKU]],'[1]All Skus'!$A:$Y,2,FALSE))="AMX",(VLOOKUP(Table2[[#This Row],[SKU]],'[1]All Skus'!$A:$Y,15,FALSE)),""))</f>
        <v>0</v>
      </c>
      <c r="L4" s="18">
        <f>(IF((VLOOKUP(Table2[[#This Row],[SKU]],'[1]All Skus'!$A:$Y,2,FALSE))="AMX",(VLOOKUP(Table2[[#This Row],[SKU]],'[1]All Skus'!$A:$Y,16,FALSE)),""))</f>
        <v>718878035153</v>
      </c>
      <c r="M4" s="18">
        <f>(IF((VLOOKUP(Table2[[#This Row],[SKU]],'[1]All Skus'!$A:$Y,2,FALSE))="AMX",(VLOOKUP(Table2[[#This Row],[SKU]],'[1]All Skus'!$A:$Y,17,FALSE)),""))</f>
        <v>0</v>
      </c>
      <c r="N4" s="23">
        <f>(IF((VLOOKUP(Table2[[#This Row],[SKU]],'[1]All Skus'!$A:$Y,2,FALSE))="AMX",(VLOOKUP(Table2[[#This Row],[SKU]],'[1]All Skus'!$A:$Y,18,FALSE)),""))</f>
        <v>0.1</v>
      </c>
      <c r="O4" s="23">
        <f>(IF((VLOOKUP(Table2[[#This Row],[SKU]],'[1]All Skus'!$A:$Y,2,FALSE))="AMX",(VLOOKUP(Table2[[#This Row],[SKU]],'[1]All Skus'!$A:$Y,19,FALSE)),""))</f>
        <v>5</v>
      </c>
      <c r="P4" s="23">
        <f>(IF((VLOOKUP(Table2[[#This Row],[SKU]],'[1]All Skus'!$A:$Y,2,FALSE))="AMX",(VLOOKUP(Table2[[#This Row],[SKU]],'[1]All Skus'!$A:$Y,20,FALSE)),""))</f>
        <v>4.25</v>
      </c>
      <c r="Q4" s="23">
        <f>(IF((VLOOKUP(Table2[[#This Row],[SKU]],'[1]All Skus'!$A:$Y,2,FALSE))="AMX",(VLOOKUP(Table2[[#This Row],[SKU]],'[1]All Skus'!$A:$Y,21,FALSE)),""))</f>
        <v>0.75</v>
      </c>
      <c r="R4" s="18" t="str">
        <f>(IF((VLOOKUP(Table2[[#This Row],[SKU]],'[1]All Skus'!$A:$Y,2,FALSE))="AMX",(VLOOKUP(Table2[[#This Row],[SKU]],'[1]All Skus'!$A:$Y,22,FALSE)),""))</f>
        <v>US</v>
      </c>
      <c r="S4" s="18" t="str">
        <f>(IF((VLOOKUP(Table2[[#This Row],[SKU]],'[1]All Skus'!$A:$Y,2,FALSE))="AMX",(VLOOKUP(Table2[[#This Row],[SKU]],'[1]All Skus'!$A:$Y,23,FALSE)),""))</f>
        <v>Compliant</v>
      </c>
      <c r="T4" s="24" t="str">
        <f>(IF((VLOOKUP(Table2[[#This Row],[SKU]],'[1]All Skus'!$A:$Y,2,FALSE))="AMX",(VLOOKUP(Table2[[#This Row],[SKU]],'[1]All Skus'!$A:$Y,24,FALSE)),""))</f>
        <v>https://www.amx.com/en-US/products/iris2</v>
      </c>
      <c r="U4" s="18">
        <v>2</v>
      </c>
    </row>
    <row r="5" spans="1:22" ht="15" customHeight="1" x14ac:dyDescent="0.3">
      <c r="A5" s="16" t="s">
        <v>23</v>
      </c>
      <c r="B5" s="17" t="str">
        <f>(IF((VLOOKUP(Table2[[#This Row],[SKU]],'[1]All Skus'!$A:$Y,2,FALSE))="AMX",(VLOOKUP(Table2[[#This Row],[SKU]],'[1]All Skus'!$A:$Y,3,FALSE)),""))</f>
        <v>Central Controllers</v>
      </c>
      <c r="C5" s="17" t="str">
        <f>(IF((VLOOKUP(Table2[[#This Row],[SKU]],'[1]All Skus'!$A:$Y,2,FALSE))="AMX",(VLOOKUP(Table2[[#This Row],[SKU]],'[1]All Skus'!$A:$Y,4,FALSE)),""))</f>
        <v>MU-1000</v>
      </c>
      <c r="D5" s="18" t="str">
        <f>(IF((VLOOKUP(Table2[[#This Row],[SKU]],'[1]All Skus'!$A:$Y,2,FALSE))="AMX",(VLOOKUP(Table2[[#This Row],[SKU]],'[1]All Skus'!$A:$Y,5,FALSE)),""))</f>
        <v>AMX-DC</v>
      </c>
      <c r="E5" s="19">
        <f>(IF((VLOOKUP(Table2[[#This Row],[SKU]],'[1]All Skus'!$A:$Y,2,FALSE))="AMX",(VLOOKUP(Table2[[#This Row],[SKU]],'[1]All Skus'!$A:$Y,6,FALSE)),""))</f>
        <v>0</v>
      </c>
      <c r="F5" s="18">
        <f>(IF((VLOOKUP(Table2[[#This Row],[SKU]],'[1]All Skus'!$A:$Y,2,FALSE))="AMX",(VLOOKUP(Table2[[#This Row],[SKU]],'[1]All Skus'!$A:$Y,7,FALSE)),""))</f>
        <v>0</v>
      </c>
      <c r="G5" s="20" t="str">
        <f>(IF((VLOOKUP(Table2[[#This Row],[SKU]],'[1]All Skus'!$A:$Y,2,FALSE))="AMX",(VLOOKUP(Table2[[#This Row],[SKU]],'[1]All Skus'!$A:$Y,8,FALSE)),""))</f>
        <v>AMX MUSE Controller with PoE and ICSLan port</v>
      </c>
      <c r="H5" s="20" t="str">
        <f>(IF((VLOOKUP(Table2[[#This Row],[SKU]],'[1]All Skus'!$A:$Y,2,FALSE))="AMX",(VLOOKUP(Table2[[#This Row],[SKU]],'[1]All Skus'!$A:$Y,9,FALSE)),""))</f>
        <v>AMX MUSE Controller with PoE and ICSLan port</v>
      </c>
      <c r="I5" s="21">
        <f>(IF((VLOOKUP(Table2[[#This Row],[SKU]],'[1]All Skus'!$A:$Y,2,FALSE))="AMX",(VLOOKUP(Table2[[#This Row],[SKU]],'[1]All Skus'!$A:$Y,10,FALSE)),""))</f>
        <v>1163.9000000000001</v>
      </c>
      <c r="J5" s="21">
        <f>(IF((VLOOKUP(Table2[[#This Row],[SKU]],'[1]All Skus'!$A:$Y,2,FALSE))="AMX",(VLOOKUP(Table2[[#This Row],[SKU]],'[1]All Skus'!$A:$Y,11,FALSE)),""))</f>
        <v>1163.9000000000001</v>
      </c>
      <c r="K5" s="22">
        <f>(IF((VLOOKUP(Table2[[#This Row],[SKU]],'[1]All Skus'!$A:$Y,2,FALSE))="AMX",(VLOOKUP(Table2[[#This Row],[SKU]],'[1]All Skus'!$A:$Y,15,FALSE)),""))</f>
        <v>0</v>
      </c>
      <c r="L5" s="18">
        <f>(IF((VLOOKUP(Table2[[#This Row],[SKU]],'[1]All Skus'!$A:$Y,2,FALSE))="AMX",(VLOOKUP(Table2[[#This Row],[SKU]],'[1]All Skus'!$A:$Y,16,FALSE)),""))</f>
        <v>718878034828</v>
      </c>
      <c r="M5" s="18">
        <f>(IF((VLOOKUP(Table2[[#This Row],[SKU]],'[1]All Skus'!$A:$Y,2,FALSE))="AMX",(VLOOKUP(Table2[[#This Row],[SKU]],'[1]All Skus'!$A:$Y,17,FALSE)),""))</f>
        <v>0</v>
      </c>
      <c r="N5" s="23">
        <f>(IF((VLOOKUP(Table2[[#This Row],[SKU]],'[1]All Skus'!$A:$Y,2,FALSE))="AMX",(VLOOKUP(Table2[[#This Row],[SKU]],'[1]All Skus'!$A:$Y,18,FALSE)),""))</f>
        <v>1.26</v>
      </c>
      <c r="O5" s="23">
        <f>(IF((VLOOKUP(Table2[[#This Row],[SKU]],'[1]All Skus'!$A:$Y,2,FALSE))="AMX",(VLOOKUP(Table2[[#This Row],[SKU]],'[1]All Skus'!$A:$Y,19,FALSE)),""))</f>
        <v>5.04</v>
      </c>
      <c r="P5" s="23">
        <f>(IF((VLOOKUP(Table2[[#This Row],[SKU]],'[1]All Skus'!$A:$Y,2,FALSE))="AMX",(VLOOKUP(Table2[[#This Row],[SKU]],'[1]All Skus'!$A:$Y,20,FALSE)),""))</f>
        <v>5.14</v>
      </c>
      <c r="Q5" s="23">
        <f>(IF((VLOOKUP(Table2[[#This Row],[SKU]],'[1]All Skus'!$A:$Y,2,FALSE))="AMX",(VLOOKUP(Table2[[#This Row],[SKU]],'[1]All Skus'!$A:$Y,21,FALSE)),""))</f>
        <v>1.18</v>
      </c>
      <c r="R5" s="18" t="str">
        <f>(IF((VLOOKUP(Table2[[#This Row],[SKU]],'[1]All Skus'!$A:$Y,2,FALSE))="AMX",(VLOOKUP(Table2[[#This Row],[SKU]],'[1]All Skus'!$A:$Y,22,FALSE)),""))</f>
        <v>MX</v>
      </c>
      <c r="S5" s="18" t="str">
        <f>(IF((VLOOKUP(Table2[[#This Row],[SKU]],'[1]All Skus'!$A:$Y,2,FALSE))="AMX",(VLOOKUP(Table2[[#This Row],[SKU]],'[1]All Skus'!$A:$Y,23,FALSE)),""))</f>
        <v>Compliant</v>
      </c>
      <c r="T5" s="24" t="str">
        <f>(IF((VLOOKUP(Table2[[#This Row],[SKU]],'[1]All Skus'!$A:$Y,2,FALSE))="AMX",(VLOOKUP(Table2[[#This Row],[SKU]],'[1]All Skus'!$A:$Y,24,FALSE)),""))</f>
        <v>https://www.amx.com/en-US/products/mu-1000</v>
      </c>
      <c r="U5" s="18">
        <v>3</v>
      </c>
    </row>
    <row r="6" spans="1:22" ht="15" customHeight="1" x14ac:dyDescent="0.3">
      <c r="A6" s="16" t="s">
        <v>24</v>
      </c>
      <c r="B6" s="17" t="str">
        <f>(IF((VLOOKUP(Table2[[#This Row],[SKU]],'[1]All Skus'!$A:$Y,2,FALSE))="AMX",(VLOOKUP(Table2[[#This Row],[SKU]],'[1]All Skus'!$A:$Y,3,FALSE)),""))</f>
        <v>Central Controllers</v>
      </c>
      <c r="C6" s="17" t="str">
        <f>(IF((VLOOKUP(Table2[[#This Row],[SKU]],'[1]All Skus'!$A:$Y,2,FALSE))="AMX",(VLOOKUP(Table2[[#This Row],[SKU]],'[1]All Skus'!$A:$Y,4,FALSE)),""))</f>
        <v>MU-1300</v>
      </c>
      <c r="D6" s="18" t="str">
        <f>(IF((VLOOKUP(Table2[[#This Row],[SKU]],'[1]All Skus'!$A:$Y,2,FALSE))="AMX",(VLOOKUP(Table2[[#This Row],[SKU]],'[1]All Skus'!$A:$Y,5,FALSE)),""))</f>
        <v>AMX-DC</v>
      </c>
      <c r="E6" s="19">
        <f>(IF((VLOOKUP(Table2[[#This Row],[SKU]],'[1]All Skus'!$A:$Y,2,FALSE))="AMX",(VLOOKUP(Table2[[#This Row],[SKU]],'[1]All Skus'!$A:$Y,6,FALSE)),""))</f>
        <v>0</v>
      </c>
      <c r="F6" s="18">
        <f>(IF((VLOOKUP(Table2[[#This Row],[SKU]],'[1]All Skus'!$A:$Y,2,FALSE))="AMX",(VLOOKUP(Table2[[#This Row],[SKU]],'[1]All Skus'!$A:$Y,7,FALSE)),""))</f>
        <v>0</v>
      </c>
      <c r="G6" s="20" t="str">
        <f>(IF((VLOOKUP(Table2[[#This Row],[SKU]],'[1]All Skus'!$A:$Y,2,FALSE))="AMX",(VLOOKUP(Table2[[#This Row],[SKU]],'[1]All Skus'!$A:$Y,8,FALSE)),""))</f>
        <v>AMX MUSE Controller with 2 Serial, 2 IR, 4 IO</v>
      </c>
      <c r="H6" s="20" t="str">
        <f>(IF((VLOOKUP(Table2[[#This Row],[SKU]],'[1]All Skus'!$A:$Y,2,FALSE))="AMX",(VLOOKUP(Table2[[#This Row],[SKU]],'[1]All Skus'!$A:$Y,9,FALSE)),""))</f>
        <v>AMX MUSE Controller with 2 Serial, 2 IR, 4 IO</v>
      </c>
      <c r="I6" s="21">
        <f>(IF((VLOOKUP(Table2[[#This Row],[SKU]],'[1]All Skus'!$A:$Y,2,FALSE))="AMX",(VLOOKUP(Table2[[#This Row],[SKU]],'[1]All Skus'!$A:$Y,10,FALSE)),""))</f>
        <v>1225.7</v>
      </c>
      <c r="J6" s="21">
        <f>(IF((VLOOKUP(Table2[[#This Row],[SKU]],'[1]All Skus'!$A:$Y,2,FALSE))="AMX",(VLOOKUP(Table2[[#This Row],[SKU]],'[1]All Skus'!$A:$Y,11,FALSE)),""))</f>
        <v>1225.7</v>
      </c>
      <c r="K6" s="22">
        <f>(IF((VLOOKUP(Table2[[#This Row],[SKU]],'[1]All Skus'!$A:$Y,2,FALSE))="AMX",(VLOOKUP(Table2[[#This Row],[SKU]],'[1]All Skus'!$A:$Y,15,FALSE)),""))</f>
        <v>0</v>
      </c>
      <c r="L6" s="18">
        <f>(IF((VLOOKUP(Table2[[#This Row],[SKU]],'[1]All Skus'!$A:$Y,2,FALSE))="AMX",(VLOOKUP(Table2[[#This Row],[SKU]],'[1]All Skus'!$A:$Y,16,FALSE)),""))</f>
        <v>718878034842</v>
      </c>
      <c r="M6" s="18">
        <f>(IF((VLOOKUP(Table2[[#This Row],[SKU]],'[1]All Skus'!$A:$Y,2,FALSE))="AMX",(VLOOKUP(Table2[[#This Row],[SKU]],'[1]All Skus'!$A:$Y,17,FALSE)),""))</f>
        <v>0</v>
      </c>
      <c r="N6" s="23">
        <f>(IF((VLOOKUP(Table2[[#This Row],[SKU]],'[1]All Skus'!$A:$Y,2,FALSE))="AMX",(VLOOKUP(Table2[[#This Row],[SKU]],'[1]All Skus'!$A:$Y,18,FALSE)),""))</f>
        <v>1.58</v>
      </c>
      <c r="O6" s="23">
        <f>(IF((VLOOKUP(Table2[[#This Row],[SKU]],'[1]All Skus'!$A:$Y,2,FALSE))="AMX",(VLOOKUP(Table2[[#This Row],[SKU]],'[1]All Skus'!$A:$Y,19,FALSE)),""))</f>
        <v>5.16</v>
      </c>
      <c r="P6" s="23">
        <f>(IF((VLOOKUP(Table2[[#This Row],[SKU]],'[1]All Skus'!$A:$Y,2,FALSE))="AMX",(VLOOKUP(Table2[[#This Row],[SKU]],'[1]All Skus'!$A:$Y,20,FALSE)),""))</f>
        <v>5.8</v>
      </c>
      <c r="Q6" s="23">
        <f>(IF((VLOOKUP(Table2[[#This Row],[SKU]],'[1]All Skus'!$A:$Y,2,FALSE))="AMX",(VLOOKUP(Table2[[#This Row],[SKU]],'[1]All Skus'!$A:$Y,21,FALSE)),""))</f>
        <v>1.66</v>
      </c>
      <c r="R6" s="18" t="str">
        <f>(IF((VLOOKUP(Table2[[#This Row],[SKU]],'[1]All Skus'!$A:$Y,2,FALSE))="AMX",(VLOOKUP(Table2[[#This Row],[SKU]],'[1]All Skus'!$A:$Y,22,FALSE)),""))</f>
        <v>MX</v>
      </c>
      <c r="S6" s="18" t="str">
        <f>(IF((VLOOKUP(Table2[[#This Row],[SKU]],'[1]All Skus'!$A:$Y,2,FALSE))="AMX",(VLOOKUP(Table2[[#This Row],[SKU]],'[1]All Skus'!$A:$Y,23,FALSE)),""))</f>
        <v>Compliant</v>
      </c>
      <c r="T6" s="24" t="str">
        <f>(IF((VLOOKUP(Table2[[#This Row],[SKU]],'[1]All Skus'!$A:$Y,2,FALSE))="AMX",(VLOOKUP(Table2[[#This Row],[SKU]],'[1]All Skus'!$A:$Y,24,FALSE)),""))</f>
        <v>https://www.amx.com/en-US/products/mu-1300</v>
      </c>
      <c r="U6" s="18">
        <v>4</v>
      </c>
    </row>
    <row r="7" spans="1:22" ht="15" customHeight="1" x14ac:dyDescent="0.3">
      <c r="A7" s="16" t="s">
        <v>25</v>
      </c>
      <c r="B7" s="17" t="str">
        <f>(IF((VLOOKUP(Table2[[#This Row],[SKU]],'[1]All Skus'!$A:$Y,2,FALSE))="AMX",(VLOOKUP(Table2[[#This Row],[SKU]],'[1]All Skus'!$A:$Y,3,FALSE)),""))</f>
        <v>Central Controllers</v>
      </c>
      <c r="C7" s="17" t="str">
        <f>(IF((VLOOKUP(Table2[[#This Row],[SKU]],'[1]All Skus'!$A:$Y,2,FALSE))="AMX",(VLOOKUP(Table2[[#This Row],[SKU]],'[1]All Skus'!$A:$Y,4,FALSE)),""))</f>
        <v>MU-2300</v>
      </c>
      <c r="D7" s="18" t="str">
        <f>(IF((VLOOKUP(Table2[[#This Row],[SKU]],'[1]All Skus'!$A:$Y,2,FALSE))="AMX",(VLOOKUP(Table2[[#This Row],[SKU]],'[1]All Skus'!$A:$Y,5,FALSE)),""))</f>
        <v>AMX-DC</v>
      </c>
      <c r="E7" s="19">
        <f>(IF((VLOOKUP(Table2[[#This Row],[SKU]],'[1]All Skus'!$A:$Y,2,FALSE))="AMX",(VLOOKUP(Table2[[#This Row],[SKU]],'[1]All Skus'!$A:$Y,6,FALSE)),""))</f>
        <v>0</v>
      </c>
      <c r="F7" s="18">
        <f>(IF((VLOOKUP(Table2[[#This Row],[SKU]],'[1]All Skus'!$A:$Y,2,FALSE))="AMX",(VLOOKUP(Table2[[#This Row],[SKU]],'[1]All Skus'!$A:$Y,7,FALSE)),""))</f>
        <v>0</v>
      </c>
      <c r="G7" s="20" t="str">
        <f>(IF((VLOOKUP(Table2[[#This Row],[SKU]],'[1]All Skus'!$A:$Y,2,FALSE))="AMX",(VLOOKUP(Table2[[#This Row],[SKU]],'[1]All Skus'!$A:$Y,8,FALSE)),""))</f>
        <v>AMX MUSE Controller with 4 Serial, 4 IR, 4 IO, 4 Relay and ICSLan port</v>
      </c>
      <c r="H7" s="20" t="str">
        <f>(IF((VLOOKUP(Table2[[#This Row],[SKU]],'[1]All Skus'!$A:$Y,2,FALSE))="AMX",(VLOOKUP(Table2[[#This Row],[SKU]],'[1]All Skus'!$A:$Y,9,FALSE)),""))</f>
        <v>AMX MUSE Controller with 4 Serial, 4 IR, 4 IO, 4 Relay and ICSLan port</v>
      </c>
      <c r="I7" s="21">
        <f>(IF((VLOOKUP(Table2[[#This Row],[SKU]],'[1]All Skus'!$A:$Y,2,FALSE))="AMX",(VLOOKUP(Table2[[#This Row],[SKU]],'[1]All Skus'!$A:$Y,10,FALSE)),""))</f>
        <v>2338.1</v>
      </c>
      <c r="J7" s="21">
        <f>(IF((VLOOKUP(Table2[[#This Row],[SKU]],'[1]All Skus'!$A:$Y,2,FALSE))="AMX",(VLOOKUP(Table2[[#This Row],[SKU]],'[1]All Skus'!$A:$Y,11,FALSE)),""))</f>
        <v>2338.1</v>
      </c>
      <c r="K7" s="22">
        <f>(IF((VLOOKUP(Table2[[#This Row],[SKU]],'[1]All Skus'!$A:$Y,2,FALSE))="AMX",(VLOOKUP(Table2[[#This Row],[SKU]],'[1]All Skus'!$A:$Y,15,FALSE)),""))</f>
        <v>0</v>
      </c>
      <c r="L7" s="18">
        <f>(IF((VLOOKUP(Table2[[#This Row],[SKU]],'[1]All Skus'!$A:$Y,2,FALSE))="AMX",(VLOOKUP(Table2[[#This Row],[SKU]],'[1]All Skus'!$A:$Y,16,FALSE)),""))</f>
        <v>718878034880</v>
      </c>
      <c r="M7" s="18">
        <f>(IF((VLOOKUP(Table2[[#This Row],[SKU]],'[1]All Skus'!$A:$Y,2,FALSE))="AMX",(VLOOKUP(Table2[[#This Row],[SKU]],'[1]All Skus'!$A:$Y,17,FALSE)),""))</f>
        <v>0</v>
      </c>
      <c r="N7" s="23">
        <f>(IF((VLOOKUP(Table2[[#This Row],[SKU]],'[1]All Skus'!$A:$Y,2,FALSE))="AMX",(VLOOKUP(Table2[[#This Row],[SKU]],'[1]All Skus'!$A:$Y,18,FALSE)),""))</f>
        <v>6.05</v>
      </c>
      <c r="O7" s="23">
        <f>(IF((VLOOKUP(Table2[[#This Row],[SKU]],'[1]All Skus'!$A:$Y,2,FALSE))="AMX",(VLOOKUP(Table2[[#This Row],[SKU]],'[1]All Skus'!$A:$Y,19,FALSE)),""))</f>
        <v>9.14</v>
      </c>
      <c r="P7" s="23">
        <f>(IF((VLOOKUP(Table2[[#This Row],[SKU]],'[1]All Skus'!$A:$Y,2,FALSE))="AMX",(VLOOKUP(Table2[[#This Row],[SKU]],'[1]All Skus'!$A:$Y,20,FALSE)),""))</f>
        <v>17.32</v>
      </c>
      <c r="Q7" s="23">
        <f>(IF((VLOOKUP(Table2[[#This Row],[SKU]],'[1]All Skus'!$A:$Y,2,FALSE))="AMX",(VLOOKUP(Table2[[#This Row],[SKU]],'[1]All Skus'!$A:$Y,21,FALSE)),""))</f>
        <v>1.7</v>
      </c>
      <c r="R7" s="18" t="str">
        <f>(IF((VLOOKUP(Table2[[#This Row],[SKU]],'[1]All Skus'!$A:$Y,2,FALSE))="AMX",(VLOOKUP(Table2[[#This Row],[SKU]],'[1]All Skus'!$A:$Y,22,FALSE)),""))</f>
        <v>MX</v>
      </c>
      <c r="S7" s="18" t="str">
        <f>(IF((VLOOKUP(Table2[[#This Row],[SKU]],'[1]All Skus'!$A:$Y,2,FALSE))="AMX",(VLOOKUP(Table2[[#This Row],[SKU]],'[1]All Skus'!$A:$Y,23,FALSE)),""))</f>
        <v>Compliant</v>
      </c>
      <c r="T7" s="24" t="str">
        <f>(IF((VLOOKUP(Table2[[#This Row],[SKU]],'[1]All Skus'!$A:$Y,2,FALSE))="AMX",(VLOOKUP(Table2[[#This Row],[SKU]],'[1]All Skus'!$A:$Y,24,FALSE)),""))</f>
        <v>https://www.amx.com/en-US/products/mu-2300</v>
      </c>
      <c r="U7" s="18">
        <v>5</v>
      </c>
    </row>
    <row r="8" spans="1:22" ht="15" customHeight="1" x14ac:dyDescent="0.3">
      <c r="A8" s="16" t="s">
        <v>26</v>
      </c>
      <c r="B8" s="17" t="str">
        <f>(IF((VLOOKUP(Table2[[#This Row],[SKU]],'[1]All Skus'!$A:$Y,2,FALSE))="AMX",(VLOOKUP(Table2[[#This Row],[SKU]],'[1]All Skus'!$A:$Y,3,FALSE)),""))</f>
        <v>Central Controllers</v>
      </c>
      <c r="C8" s="17" t="str">
        <f>(IF((VLOOKUP(Table2[[#This Row],[SKU]],'[1]All Skus'!$A:$Y,2,FALSE))="AMX",(VLOOKUP(Table2[[#This Row],[SKU]],'[1]All Skus'!$A:$Y,4,FALSE)),""))</f>
        <v>MU-3300</v>
      </c>
      <c r="D8" s="18" t="str">
        <f>(IF((VLOOKUP(Table2[[#This Row],[SKU]],'[1]All Skus'!$A:$Y,2,FALSE))="AMX",(VLOOKUP(Table2[[#This Row],[SKU]],'[1]All Skus'!$A:$Y,5,FALSE)),""))</f>
        <v>AMX-DC</v>
      </c>
      <c r="E8" s="19">
        <f>(IF((VLOOKUP(Table2[[#This Row],[SKU]],'[1]All Skus'!$A:$Y,2,FALSE))="AMX",(VLOOKUP(Table2[[#This Row],[SKU]],'[1]All Skus'!$A:$Y,6,FALSE)),""))</f>
        <v>0</v>
      </c>
      <c r="F8" s="18">
        <f>(IF((VLOOKUP(Table2[[#This Row],[SKU]],'[1]All Skus'!$A:$Y,2,FALSE))="AMX",(VLOOKUP(Table2[[#This Row],[SKU]],'[1]All Skus'!$A:$Y,7,FALSE)),""))</f>
        <v>0</v>
      </c>
      <c r="G8" s="20" t="str">
        <f>(IF((VLOOKUP(Table2[[#This Row],[SKU]],'[1]All Skus'!$A:$Y,2,FALSE))="AMX",(VLOOKUP(Table2[[#This Row],[SKU]],'[1]All Skus'!$A:$Y,8,FALSE)),""))</f>
        <v>AMX MUSE Controller with 8 Serial, 8 IR, 8 IO, 8 Relay and ICSLan port</v>
      </c>
      <c r="H8" s="20" t="str">
        <f>(IF((VLOOKUP(Table2[[#This Row],[SKU]],'[1]All Skus'!$A:$Y,2,FALSE))="AMX",(VLOOKUP(Table2[[#This Row],[SKU]],'[1]All Skus'!$A:$Y,9,FALSE)),""))</f>
        <v>AMX MUSE Controller with 8 Serial, 8 IR, 8 IO, 8 Relay and ICSLan port</v>
      </c>
      <c r="I8" s="21">
        <f>(IF((VLOOKUP(Table2[[#This Row],[SKU]],'[1]All Skus'!$A:$Y,2,FALSE))="AMX",(VLOOKUP(Table2[[#This Row],[SKU]],'[1]All Skus'!$A:$Y,10,FALSE)),""))</f>
        <v>3079.7</v>
      </c>
      <c r="J8" s="21">
        <f>(IF((VLOOKUP(Table2[[#This Row],[SKU]],'[1]All Skus'!$A:$Y,2,FALSE))="AMX",(VLOOKUP(Table2[[#This Row],[SKU]],'[1]All Skus'!$A:$Y,11,FALSE)),""))</f>
        <v>3079.7</v>
      </c>
      <c r="K8" s="22">
        <f>(IF((VLOOKUP(Table2[[#This Row],[SKU]],'[1]All Skus'!$A:$Y,2,FALSE))="AMX",(VLOOKUP(Table2[[#This Row],[SKU]],'[1]All Skus'!$A:$Y,15,FALSE)),""))</f>
        <v>0</v>
      </c>
      <c r="L8" s="18">
        <f>(IF((VLOOKUP(Table2[[#This Row],[SKU]],'[1]All Skus'!$A:$Y,2,FALSE))="AMX",(VLOOKUP(Table2[[#This Row],[SKU]],'[1]All Skus'!$A:$Y,16,FALSE)),""))</f>
        <v>718878034897</v>
      </c>
      <c r="M8" s="18">
        <f>(IF((VLOOKUP(Table2[[#This Row],[SKU]],'[1]All Skus'!$A:$Y,2,FALSE))="AMX",(VLOOKUP(Table2[[#This Row],[SKU]],'[1]All Skus'!$A:$Y,17,FALSE)),""))</f>
        <v>0</v>
      </c>
      <c r="N8" s="23">
        <f>(IF((VLOOKUP(Table2[[#This Row],[SKU]],'[1]All Skus'!$A:$Y,2,FALSE))="AMX",(VLOOKUP(Table2[[#This Row],[SKU]],'[1]All Skus'!$A:$Y,18,FALSE)),""))</f>
        <v>6.26</v>
      </c>
      <c r="O8" s="23">
        <f>(IF((VLOOKUP(Table2[[#This Row],[SKU]],'[1]All Skus'!$A:$Y,2,FALSE))="AMX",(VLOOKUP(Table2[[#This Row],[SKU]],'[1]All Skus'!$A:$Y,19,FALSE)),""))</f>
        <v>9.14</v>
      </c>
      <c r="P8" s="23">
        <f>(IF((VLOOKUP(Table2[[#This Row],[SKU]],'[1]All Skus'!$A:$Y,2,FALSE))="AMX",(VLOOKUP(Table2[[#This Row],[SKU]],'[1]All Skus'!$A:$Y,20,FALSE)),""))</f>
        <v>17.32</v>
      </c>
      <c r="Q8" s="23">
        <f>(IF((VLOOKUP(Table2[[#This Row],[SKU]],'[1]All Skus'!$A:$Y,2,FALSE))="AMX",(VLOOKUP(Table2[[#This Row],[SKU]],'[1]All Skus'!$A:$Y,21,FALSE)),""))</f>
        <v>1.7</v>
      </c>
      <c r="R8" s="18" t="str">
        <f>(IF((VLOOKUP(Table2[[#This Row],[SKU]],'[1]All Skus'!$A:$Y,2,FALSE))="AMX",(VLOOKUP(Table2[[#This Row],[SKU]],'[1]All Skus'!$A:$Y,22,FALSE)),""))</f>
        <v>MX</v>
      </c>
      <c r="S8" s="18" t="str">
        <f>(IF((VLOOKUP(Table2[[#This Row],[SKU]],'[1]All Skus'!$A:$Y,2,FALSE))="AMX",(VLOOKUP(Table2[[#This Row],[SKU]],'[1]All Skus'!$A:$Y,23,FALSE)),""))</f>
        <v>Compliant</v>
      </c>
      <c r="T8" s="24" t="str">
        <f>(IF((VLOOKUP(Table2[[#This Row],[SKU]],'[1]All Skus'!$A:$Y,2,FALSE))="AMX",(VLOOKUP(Table2[[#This Row],[SKU]],'[1]All Skus'!$A:$Y,24,FALSE)),""))</f>
        <v>https://www.amx.com/en-US/products/mu-3300</v>
      </c>
      <c r="U8" s="18">
        <v>6</v>
      </c>
    </row>
    <row r="9" spans="1:22" ht="15" customHeight="1" x14ac:dyDescent="0.3">
      <c r="A9" s="16" t="s">
        <v>27</v>
      </c>
      <c r="B9" s="17" t="str">
        <f>(IF((VLOOKUP(Table2[[#This Row],[SKU]],'[1]All Skus'!$A:$Y,2,FALSE))="AMX",(VLOOKUP(Table2[[#This Row],[SKU]],'[1]All Skus'!$A:$Y,3,FALSE)),""))</f>
        <v>Control Extender</v>
      </c>
      <c r="C9" s="17" t="str">
        <f>(IF((VLOOKUP(Table2[[#This Row],[SKU]],'[1]All Skus'!$A:$Y,2,FALSE))="AMX",(VLOOKUP(Table2[[#This Row],[SKU]],'[1]All Skus'!$A:$Y,4,FALSE)),""))</f>
        <v>CE-IRS4</v>
      </c>
      <c r="D9" s="18" t="str">
        <f>(IF((VLOOKUP(Table2[[#This Row],[SKU]],'[1]All Skus'!$A:$Y,2,FALSE))="AMX",(VLOOKUP(Table2[[#This Row],[SKU]],'[1]All Skus'!$A:$Y,5,FALSE)),""))</f>
        <v>AMX-DC</v>
      </c>
      <c r="E9" s="19">
        <f>(IF((VLOOKUP(Table2[[#This Row],[SKU]],'[1]All Skus'!$A:$Y,2,FALSE))="AMX",(VLOOKUP(Table2[[#This Row],[SKU]],'[1]All Skus'!$A:$Y,6,FALSE)),""))</f>
        <v>0</v>
      </c>
      <c r="F9" s="18">
        <f>(IF((VLOOKUP(Table2[[#This Row],[SKU]],'[1]All Skus'!$A:$Y,2,FALSE))="AMX",(VLOOKUP(Table2[[#This Row],[SKU]],'[1]All Skus'!$A:$Y,7,FALSE)),""))</f>
        <v>0</v>
      </c>
      <c r="G9" s="20" t="str">
        <f>(IF((VLOOKUP(Table2[[#This Row],[SKU]],'[1]All Skus'!$A:$Y,2,FALSE))="AMX",(VLOOKUP(Table2[[#This Row],[SKU]],'[1]All Skus'!$A:$Y,8,FALSE)),""))</f>
        <v>Control Extender - 4 IR</v>
      </c>
      <c r="H9" s="20" t="str">
        <f>(IF((VLOOKUP(Table2[[#This Row],[SKU]],'[1]All Skus'!$A:$Y,2,FALSE))="AMX",(VLOOKUP(Table2[[#This Row],[SKU]],'[1]All Skus'!$A:$Y,9,FALSE)),""))</f>
        <v>Control Extender - 4 IR/Serial Ports</v>
      </c>
      <c r="I9" s="21">
        <f>(IF((VLOOKUP(Table2[[#This Row],[SKU]],'[1]All Skus'!$A:$Y,2,FALSE))="AMX",(VLOOKUP(Table2[[#This Row],[SKU]],'[1]All Skus'!$A:$Y,10,FALSE)),""))</f>
        <v>428.48</v>
      </c>
      <c r="J9" s="21">
        <f>(IF((VLOOKUP(Table2[[#This Row],[SKU]],'[1]All Skus'!$A:$Y,2,FALSE))="AMX",(VLOOKUP(Table2[[#This Row],[SKU]],'[1]All Skus'!$A:$Y,11,FALSE)),""))</f>
        <v>428.48</v>
      </c>
      <c r="K9" s="22">
        <f>(IF((VLOOKUP(Table2[[#This Row],[SKU]],'[1]All Skus'!$A:$Y,2,FALSE))="AMX",(VLOOKUP(Table2[[#This Row],[SKU]],'[1]All Skus'!$A:$Y,15,FALSE)),""))</f>
        <v>12</v>
      </c>
      <c r="L9" s="18">
        <f>(IF((VLOOKUP(Table2[[#This Row],[SKU]],'[1]All Skus'!$A:$Y,2,FALSE))="AMX",(VLOOKUP(Table2[[#This Row],[SKU]],'[1]All Skus'!$A:$Y,16,FALSE)),""))</f>
        <v>718878034835</v>
      </c>
      <c r="M9" s="18">
        <f>(IF((VLOOKUP(Table2[[#This Row],[SKU]],'[1]All Skus'!$A:$Y,2,FALSE))="AMX",(VLOOKUP(Table2[[#This Row],[SKU]],'[1]All Skus'!$A:$Y,17,FALSE)),""))</f>
        <v>0</v>
      </c>
      <c r="N9" s="23">
        <f>(IF((VLOOKUP(Table2[[#This Row],[SKU]],'[1]All Skus'!$A:$Y,2,FALSE))="AMX",(VLOOKUP(Table2[[#This Row],[SKU]],'[1]All Skus'!$A:$Y,18,FALSE)),""))</f>
        <v>1.2</v>
      </c>
      <c r="O9" s="23">
        <f>(IF((VLOOKUP(Table2[[#This Row],[SKU]],'[1]All Skus'!$A:$Y,2,FALSE))="AMX",(VLOOKUP(Table2[[#This Row],[SKU]],'[1]All Skus'!$A:$Y,19,FALSE)),""))</f>
        <v>8.25</v>
      </c>
      <c r="P9" s="23">
        <f>(IF((VLOOKUP(Table2[[#This Row],[SKU]],'[1]All Skus'!$A:$Y,2,FALSE))="AMX",(VLOOKUP(Table2[[#This Row],[SKU]],'[1]All Skus'!$A:$Y,20,FALSE)),""))</f>
        <v>7.5</v>
      </c>
      <c r="Q9" s="23">
        <f>(IF((VLOOKUP(Table2[[#This Row],[SKU]],'[1]All Skus'!$A:$Y,2,FALSE))="AMX",(VLOOKUP(Table2[[#This Row],[SKU]],'[1]All Skus'!$A:$Y,21,FALSE)),""))</f>
        <v>3.25</v>
      </c>
      <c r="R9" s="18" t="str">
        <f>(IF((VLOOKUP(Table2[[#This Row],[SKU]],'[1]All Skus'!$A:$Y,2,FALSE))="AMX",(VLOOKUP(Table2[[#This Row],[SKU]],'[1]All Skus'!$A:$Y,22,FALSE)),""))</f>
        <v>MX</v>
      </c>
      <c r="S9" s="18" t="str">
        <f>(IF((VLOOKUP(Table2[[#This Row],[SKU]],'[1]All Skus'!$A:$Y,2,FALSE))="AMX",(VLOOKUP(Table2[[#This Row],[SKU]],'[1]All Skus'!$A:$Y,23,FALSE)),""))</f>
        <v>Compliant</v>
      </c>
      <c r="T9" s="24" t="str">
        <f>(IF((VLOOKUP(Table2[[#This Row],[SKU]],'[1]All Skus'!$A:$Y,2,FALSE))="AMX",(VLOOKUP(Table2[[#This Row],[SKU]],'[1]All Skus'!$A:$Y,24,FALSE)),""))</f>
        <v>https://www.amx.com/en-US/products/ce-irs4</v>
      </c>
      <c r="U9" s="18">
        <v>7</v>
      </c>
    </row>
    <row r="10" spans="1:22" ht="15" customHeight="1" x14ac:dyDescent="0.3">
      <c r="A10" s="16" t="s">
        <v>28</v>
      </c>
      <c r="B10" s="17" t="str">
        <f>(IF((VLOOKUP(Table2[[#This Row],[SKU]],'[1]All Skus'!$A:$Y,2,FALSE))="AMX",(VLOOKUP(Table2[[#This Row],[SKU]],'[1]All Skus'!$A:$Y,3,FALSE)),""))</f>
        <v>Control Extender</v>
      </c>
      <c r="C10" s="17" t="str">
        <f>(IF((VLOOKUP(Table2[[#This Row],[SKU]],'[1]All Skus'!$A:$Y,2,FALSE))="AMX",(VLOOKUP(Table2[[#This Row],[SKU]],'[1]All Skus'!$A:$Y,4,FALSE)),""))</f>
        <v>CE-REL8</v>
      </c>
      <c r="D10" s="18" t="str">
        <f>(IF((VLOOKUP(Table2[[#This Row],[SKU]],'[1]All Skus'!$A:$Y,2,FALSE))="AMX",(VLOOKUP(Table2[[#This Row],[SKU]],'[1]All Skus'!$A:$Y,5,FALSE)),""))</f>
        <v>AMX-DC</v>
      </c>
      <c r="E10" s="19">
        <f>(IF((VLOOKUP(Table2[[#This Row],[SKU]],'[1]All Skus'!$A:$Y,2,FALSE))="AMX",(VLOOKUP(Table2[[#This Row],[SKU]],'[1]All Skus'!$A:$Y,6,FALSE)),""))</f>
        <v>0</v>
      </c>
      <c r="F10" s="18">
        <f>(IF((VLOOKUP(Table2[[#This Row],[SKU]],'[1]All Skus'!$A:$Y,2,FALSE))="AMX",(VLOOKUP(Table2[[#This Row],[SKU]],'[1]All Skus'!$A:$Y,7,FALSE)),""))</f>
        <v>0</v>
      </c>
      <c r="G10" s="20" t="str">
        <f>(IF((VLOOKUP(Table2[[#This Row],[SKU]],'[1]All Skus'!$A:$Y,2,FALSE))="AMX",(VLOOKUP(Table2[[#This Row],[SKU]],'[1]All Skus'!$A:$Y,8,FALSE)),""))</f>
        <v>Control Extender - 8 Relay</v>
      </c>
      <c r="H10" s="20" t="str">
        <f>(IF((VLOOKUP(Table2[[#This Row],[SKU]],'[1]All Skus'!$A:$Y,2,FALSE))="AMX",(VLOOKUP(Table2[[#This Row],[SKU]],'[1]All Skus'!$A:$Y,9,FALSE)),""))</f>
        <v>Control Extender - 8 Relay Ports</v>
      </c>
      <c r="I10" s="21">
        <f>(IF((VLOOKUP(Table2[[#This Row],[SKU]],'[1]All Skus'!$A:$Y,2,FALSE))="AMX",(VLOOKUP(Table2[[#This Row],[SKU]],'[1]All Skus'!$A:$Y,10,FALSE)),""))</f>
        <v>543.84</v>
      </c>
      <c r="J10" s="21">
        <f>(IF((VLOOKUP(Table2[[#This Row],[SKU]],'[1]All Skus'!$A:$Y,2,FALSE))="AMX",(VLOOKUP(Table2[[#This Row],[SKU]],'[1]All Skus'!$A:$Y,11,FALSE)),""))</f>
        <v>543.84</v>
      </c>
      <c r="K10" s="22">
        <f>(IF((VLOOKUP(Table2[[#This Row],[SKU]],'[1]All Skus'!$A:$Y,2,FALSE))="AMX",(VLOOKUP(Table2[[#This Row],[SKU]],'[1]All Skus'!$A:$Y,15,FALSE)),""))</f>
        <v>12</v>
      </c>
      <c r="L10" s="18">
        <f>(IF((VLOOKUP(Table2[[#This Row],[SKU]],'[1]All Skus'!$A:$Y,2,FALSE))="AMX",(VLOOKUP(Table2[[#This Row],[SKU]],'[1]All Skus'!$A:$Y,16,FALSE)),""))</f>
        <v>718878034859</v>
      </c>
      <c r="M10" s="18">
        <f>(IF((VLOOKUP(Table2[[#This Row],[SKU]],'[1]All Skus'!$A:$Y,2,FALSE))="AMX",(VLOOKUP(Table2[[#This Row],[SKU]],'[1]All Skus'!$A:$Y,17,FALSE)),""))</f>
        <v>0</v>
      </c>
      <c r="N10" s="23">
        <f>(IF((VLOOKUP(Table2[[#This Row],[SKU]],'[1]All Skus'!$A:$Y,2,FALSE))="AMX",(VLOOKUP(Table2[[#This Row],[SKU]],'[1]All Skus'!$A:$Y,18,FALSE)),""))</f>
        <v>1.2</v>
      </c>
      <c r="O10" s="23">
        <f>(IF((VLOOKUP(Table2[[#This Row],[SKU]],'[1]All Skus'!$A:$Y,2,FALSE))="AMX",(VLOOKUP(Table2[[#This Row],[SKU]],'[1]All Skus'!$A:$Y,19,FALSE)),""))</f>
        <v>8.25</v>
      </c>
      <c r="P10" s="23">
        <f>(IF((VLOOKUP(Table2[[#This Row],[SKU]],'[1]All Skus'!$A:$Y,2,FALSE))="AMX",(VLOOKUP(Table2[[#This Row],[SKU]],'[1]All Skus'!$A:$Y,20,FALSE)),""))</f>
        <v>7.5</v>
      </c>
      <c r="Q10" s="23">
        <f>(IF((VLOOKUP(Table2[[#This Row],[SKU]],'[1]All Skus'!$A:$Y,2,FALSE))="AMX",(VLOOKUP(Table2[[#This Row],[SKU]],'[1]All Skus'!$A:$Y,21,FALSE)),""))</f>
        <v>3.25</v>
      </c>
      <c r="R10" s="18" t="str">
        <f>(IF((VLOOKUP(Table2[[#This Row],[SKU]],'[1]All Skus'!$A:$Y,2,FALSE))="AMX",(VLOOKUP(Table2[[#This Row],[SKU]],'[1]All Skus'!$A:$Y,22,FALSE)),""))</f>
        <v>MX</v>
      </c>
      <c r="S10" s="18" t="str">
        <f>(IF((VLOOKUP(Table2[[#This Row],[SKU]],'[1]All Skus'!$A:$Y,2,FALSE))="AMX",(VLOOKUP(Table2[[#This Row],[SKU]],'[1]All Skus'!$A:$Y,23,FALSE)),""))</f>
        <v>Compliant</v>
      </c>
      <c r="T10" s="24" t="str">
        <f>(IF((VLOOKUP(Table2[[#This Row],[SKU]],'[1]All Skus'!$A:$Y,2,FALSE))="AMX",(VLOOKUP(Table2[[#This Row],[SKU]],'[1]All Skus'!$A:$Y,24,FALSE)),""))</f>
        <v>https://www.amx.com/en-US/products/ce-rel8</v>
      </c>
      <c r="U10" s="18">
        <v>8</v>
      </c>
    </row>
    <row r="11" spans="1:22" ht="15" customHeight="1" x14ac:dyDescent="0.3">
      <c r="A11" s="16" t="s">
        <v>29</v>
      </c>
      <c r="B11" s="17" t="str">
        <f>(IF((VLOOKUP(Table2[[#This Row],[SKU]],'[1]All Skus'!$A:$Y,2,FALSE))="AMX",(VLOOKUP(Table2[[#This Row],[SKU]],'[1]All Skus'!$A:$Y,3,FALSE)),""))</f>
        <v>Control Extender</v>
      </c>
      <c r="C11" s="17" t="str">
        <f>(IF((VLOOKUP(Table2[[#This Row],[SKU]],'[1]All Skus'!$A:$Y,2,FALSE))="AMX",(VLOOKUP(Table2[[#This Row],[SKU]],'[1]All Skus'!$A:$Y,4,FALSE)),""))</f>
        <v>CE-COM2</v>
      </c>
      <c r="D11" s="18" t="str">
        <f>(IF((VLOOKUP(Table2[[#This Row],[SKU]],'[1]All Skus'!$A:$Y,2,FALSE))="AMX",(VLOOKUP(Table2[[#This Row],[SKU]],'[1]All Skus'!$A:$Y,5,FALSE)),""))</f>
        <v>AMX-DC</v>
      </c>
      <c r="E11" s="19">
        <f>(IF((VLOOKUP(Table2[[#This Row],[SKU]],'[1]All Skus'!$A:$Y,2,FALSE))="AMX",(VLOOKUP(Table2[[#This Row],[SKU]],'[1]All Skus'!$A:$Y,6,FALSE)),""))</f>
        <v>0</v>
      </c>
      <c r="F11" s="18">
        <f>(IF((VLOOKUP(Table2[[#This Row],[SKU]],'[1]All Skus'!$A:$Y,2,FALSE))="AMX",(VLOOKUP(Table2[[#This Row],[SKU]],'[1]All Skus'!$A:$Y,7,FALSE)),""))</f>
        <v>0</v>
      </c>
      <c r="G11" s="20" t="str">
        <f>(IF((VLOOKUP(Table2[[#This Row],[SKU]],'[1]All Skus'!$A:$Y,2,FALSE))="AMX",(VLOOKUP(Table2[[#This Row],[SKU]],'[1]All Skus'!$A:$Y,8,FALSE)),""))</f>
        <v>Control Extender - 2 RS232 Ports</v>
      </c>
      <c r="H11" s="20" t="str">
        <f>(IF((VLOOKUP(Table2[[#This Row],[SKU]],'[1]All Skus'!$A:$Y,2,FALSE))="AMX",(VLOOKUP(Table2[[#This Row],[SKU]],'[1]All Skus'!$A:$Y,9,FALSE)),""))</f>
        <v>Control Extender - 2 RS232 Serial Ports</v>
      </c>
      <c r="I11" s="21">
        <f>(IF((VLOOKUP(Table2[[#This Row],[SKU]],'[1]All Skus'!$A:$Y,2,FALSE))="AMX",(VLOOKUP(Table2[[#This Row],[SKU]],'[1]All Skus'!$A:$Y,10,FALSE)),""))</f>
        <v>428.48</v>
      </c>
      <c r="J11" s="21">
        <f>(IF((VLOOKUP(Table2[[#This Row],[SKU]],'[1]All Skus'!$A:$Y,2,FALSE))="AMX",(VLOOKUP(Table2[[#This Row],[SKU]],'[1]All Skus'!$A:$Y,11,FALSE)),""))</f>
        <v>428.48</v>
      </c>
      <c r="K11" s="22">
        <f>(IF((VLOOKUP(Table2[[#This Row],[SKU]],'[1]All Skus'!$A:$Y,2,FALSE))="AMX",(VLOOKUP(Table2[[#This Row],[SKU]],'[1]All Skus'!$A:$Y,15,FALSE)),""))</f>
        <v>12</v>
      </c>
      <c r="L11" s="18">
        <f>(IF((VLOOKUP(Table2[[#This Row],[SKU]],'[1]All Skus'!$A:$Y,2,FALSE))="AMX",(VLOOKUP(Table2[[#This Row],[SKU]],'[1]All Skus'!$A:$Y,16,FALSE)),""))</f>
        <v>718878034866</v>
      </c>
      <c r="M11" s="18">
        <f>(IF((VLOOKUP(Table2[[#This Row],[SKU]],'[1]All Skus'!$A:$Y,2,FALSE))="AMX",(VLOOKUP(Table2[[#This Row],[SKU]],'[1]All Skus'!$A:$Y,17,FALSE)),""))</f>
        <v>0</v>
      </c>
      <c r="N11" s="23">
        <f>(IF((VLOOKUP(Table2[[#This Row],[SKU]],'[1]All Skus'!$A:$Y,2,FALSE))="AMX",(VLOOKUP(Table2[[#This Row],[SKU]],'[1]All Skus'!$A:$Y,18,FALSE)),""))</f>
        <v>1.2</v>
      </c>
      <c r="O11" s="23">
        <f>(IF((VLOOKUP(Table2[[#This Row],[SKU]],'[1]All Skus'!$A:$Y,2,FALSE))="AMX",(VLOOKUP(Table2[[#This Row],[SKU]],'[1]All Skus'!$A:$Y,19,FALSE)),""))</f>
        <v>8.25</v>
      </c>
      <c r="P11" s="23">
        <f>(IF((VLOOKUP(Table2[[#This Row],[SKU]],'[1]All Skus'!$A:$Y,2,FALSE))="AMX",(VLOOKUP(Table2[[#This Row],[SKU]],'[1]All Skus'!$A:$Y,20,FALSE)),""))</f>
        <v>7.5</v>
      </c>
      <c r="Q11" s="23">
        <f>(IF((VLOOKUP(Table2[[#This Row],[SKU]],'[1]All Skus'!$A:$Y,2,FALSE))="AMX",(VLOOKUP(Table2[[#This Row],[SKU]],'[1]All Skus'!$A:$Y,21,FALSE)),""))</f>
        <v>3.25</v>
      </c>
      <c r="R11" s="18" t="str">
        <f>(IF((VLOOKUP(Table2[[#This Row],[SKU]],'[1]All Skus'!$A:$Y,2,FALSE))="AMX",(VLOOKUP(Table2[[#This Row],[SKU]],'[1]All Skus'!$A:$Y,22,FALSE)),""))</f>
        <v>MX</v>
      </c>
      <c r="S11" s="18" t="str">
        <f>(IF((VLOOKUP(Table2[[#This Row],[SKU]],'[1]All Skus'!$A:$Y,2,FALSE))="AMX",(VLOOKUP(Table2[[#This Row],[SKU]],'[1]All Skus'!$A:$Y,23,FALSE)),""))</f>
        <v>Compliant</v>
      </c>
      <c r="T11" s="24" t="str">
        <f>(IF((VLOOKUP(Table2[[#This Row],[SKU]],'[1]All Skus'!$A:$Y,2,FALSE))="AMX",(VLOOKUP(Table2[[#This Row],[SKU]],'[1]All Skus'!$A:$Y,24,FALSE)),""))</f>
        <v>https://www.amx.com/en-US/products/ce-com2</v>
      </c>
      <c r="U11" s="18">
        <v>9</v>
      </c>
    </row>
    <row r="12" spans="1:22" ht="15" customHeight="1" x14ac:dyDescent="0.3">
      <c r="A12" s="16" t="s">
        <v>30</v>
      </c>
      <c r="B12" s="17" t="str">
        <f>(IF((VLOOKUP(Table2[[#This Row],[SKU]],'[1]All Skus'!$A:$Y,2,FALSE))="AMX",(VLOOKUP(Table2[[#This Row],[SKU]],'[1]All Skus'!$A:$Y,3,FALSE)),""))</f>
        <v>Control Extender</v>
      </c>
      <c r="C12" s="17" t="str">
        <f>(IF((VLOOKUP(Table2[[#This Row],[SKU]],'[1]All Skus'!$A:$Y,2,FALSE))="AMX",(VLOOKUP(Table2[[#This Row],[SKU]],'[1]All Skus'!$A:$Y,4,FALSE)),""))</f>
        <v>CE-IO4</v>
      </c>
      <c r="D12" s="18" t="str">
        <f>(IF((VLOOKUP(Table2[[#This Row],[SKU]],'[1]All Skus'!$A:$Y,2,FALSE))="AMX",(VLOOKUP(Table2[[#This Row],[SKU]],'[1]All Skus'!$A:$Y,5,FALSE)),""))</f>
        <v>AMX-DC</v>
      </c>
      <c r="E12" s="19">
        <f>(IF((VLOOKUP(Table2[[#This Row],[SKU]],'[1]All Skus'!$A:$Y,2,FALSE))="AMX",(VLOOKUP(Table2[[#This Row],[SKU]],'[1]All Skus'!$A:$Y,6,FALSE)),""))</f>
        <v>0</v>
      </c>
      <c r="F12" s="18">
        <f>(IF((VLOOKUP(Table2[[#This Row],[SKU]],'[1]All Skus'!$A:$Y,2,FALSE))="AMX",(VLOOKUP(Table2[[#This Row],[SKU]],'[1]All Skus'!$A:$Y,7,FALSE)),""))</f>
        <v>0</v>
      </c>
      <c r="G12" s="20" t="str">
        <f>(IF((VLOOKUP(Table2[[#This Row],[SKU]],'[1]All Skus'!$A:$Y,2,FALSE))="AMX",(VLOOKUP(Table2[[#This Row],[SKU]],'[1]All Skus'!$A:$Y,8,FALSE)),""))</f>
        <v>Control Extender - 4 IO Ports</v>
      </c>
      <c r="H12" s="20" t="str">
        <f>(IF((VLOOKUP(Table2[[#This Row],[SKU]],'[1]All Skus'!$A:$Y,2,FALSE))="AMX",(VLOOKUP(Table2[[#This Row],[SKU]],'[1]All Skus'!$A:$Y,9,FALSE)),""))</f>
        <v>Control Extender, 4 Analog Input / Digital Input / Digital Output Ports</v>
      </c>
      <c r="I12" s="21">
        <f>(IF((VLOOKUP(Table2[[#This Row],[SKU]],'[1]All Skus'!$A:$Y,2,FALSE))="AMX",(VLOOKUP(Table2[[#This Row],[SKU]],'[1]All Skus'!$A:$Y,10,FALSE)),""))</f>
        <v>428.48</v>
      </c>
      <c r="J12" s="21">
        <f>(IF((VLOOKUP(Table2[[#This Row],[SKU]],'[1]All Skus'!$A:$Y,2,FALSE))="AMX",(VLOOKUP(Table2[[#This Row],[SKU]],'[1]All Skus'!$A:$Y,11,FALSE)),""))</f>
        <v>428.48</v>
      </c>
      <c r="K12" s="22">
        <f>(IF((VLOOKUP(Table2[[#This Row],[SKU]],'[1]All Skus'!$A:$Y,2,FALSE))="AMX",(VLOOKUP(Table2[[#This Row],[SKU]],'[1]All Skus'!$A:$Y,15,FALSE)),""))</f>
        <v>12</v>
      </c>
      <c r="L12" s="18">
        <f>(IF((VLOOKUP(Table2[[#This Row],[SKU]],'[1]All Skus'!$A:$Y,2,FALSE))="AMX",(VLOOKUP(Table2[[#This Row],[SKU]],'[1]All Skus'!$A:$Y,16,FALSE)),""))</f>
        <v>718878034873</v>
      </c>
      <c r="M12" s="18">
        <f>(IF((VLOOKUP(Table2[[#This Row],[SKU]],'[1]All Skus'!$A:$Y,2,FALSE))="AMX",(VLOOKUP(Table2[[#This Row],[SKU]],'[1]All Skus'!$A:$Y,17,FALSE)),""))</f>
        <v>0</v>
      </c>
      <c r="N12" s="23">
        <f>(IF((VLOOKUP(Table2[[#This Row],[SKU]],'[1]All Skus'!$A:$Y,2,FALSE))="AMX",(VLOOKUP(Table2[[#This Row],[SKU]],'[1]All Skus'!$A:$Y,18,FALSE)),""))</f>
        <v>1.2</v>
      </c>
      <c r="O12" s="23">
        <f>(IF((VLOOKUP(Table2[[#This Row],[SKU]],'[1]All Skus'!$A:$Y,2,FALSE))="AMX",(VLOOKUP(Table2[[#This Row],[SKU]],'[1]All Skus'!$A:$Y,19,FALSE)),""))</f>
        <v>8.25</v>
      </c>
      <c r="P12" s="23">
        <f>(IF((VLOOKUP(Table2[[#This Row],[SKU]],'[1]All Skus'!$A:$Y,2,FALSE))="AMX",(VLOOKUP(Table2[[#This Row],[SKU]],'[1]All Skus'!$A:$Y,20,FALSE)),""))</f>
        <v>7.5</v>
      </c>
      <c r="Q12" s="23">
        <f>(IF((VLOOKUP(Table2[[#This Row],[SKU]],'[1]All Skus'!$A:$Y,2,FALSE))="AMX",(VLOOKUP(Table2[[#This Row],[SKU]],'[1]All Skus'!$A:$Y,21,FALSE)),""))</f>
        <v>3.25</v>
      </c>
      <c r="R12" s="18" t="str">
        <f>(IF((VLOOKUP(Table2[[#This Row],[SKU]],'[1]All Skus'!$A:$Y,2,FALSE))="AMX",(VLOOKUP(Table2[[#This Row],[SKU]],'[1]All Skus'!$A:$Y,22,FALSE)),""))</f>
        <v>MX</v>
      </c>
      <c r="S12" s="18" t="str">
        <f>(IF((VLOOKUP(Table2[[#This Row],[SKU]],'[1]All Skus'!$A:$Y,2,FALSE))="AMX",(VLOOKUP(Table2[[#This Row],[SKU]],'[1]All Skus'!$A:$Y,23,FALSE)),""))</f>
        <v>Compliant</v>
      </c>
      <c r="T12" s="24" t="str">
        <f>(IF((VLOOKUP(Table2[[#This Row],[SKU]],'[1]All Skus'!$A:$Y,2,FALSE))="AMX",(VLOOKUP(Table2[[#This Row],[SKU]],'[1]All Skus'!$A:$Y,24,FALSE)),""))</f>
        <v>https://www.amx.com/en-US/products/ce-io4</v>
      </c>
      <c r="U12" s="18">
        <v>10</v>
      </c>
    </row>
    <row r="13" spans="1:22" ht="15" customHeight="1" x14ac:dyDescent="0.3">
      <c r="A13" s="16" t="s">
        <v>31</v>
      </c>
      <c r="B13" s="17" t="str">
        <f>(IF((VLOOKUP(Table2[[#This Row],[SKU]],'[1]All Skus'!$A:$Y,2,FALSE))="AMX",(VLOOKUP(Table2[[#This Row],[SKU]],'[1]All Skus'!$A:$Y,3,FALSE)),""))</f>
        <v>All-in-One Pres Switchers</v>
      </c>
      <c r="C13" s="17" t="str">
        <f>(IF((VLOOKUP(Table2[[#This Row],[SKU]],'[1]All Skus'!$A:$Y,2,FALSE))="AMX",(VLOOKUP(Table2[[#This Row],[SKU]],'[1]All Skus'!$A:$Y,4,FALSE)),""))</f>
        <v>DVX-2265-4K-TAA</v>
      </c>
      <c r="D13" s="18" t="str">
        <f>(IF((VLOOKUP(Table2[[#This Row],[SKU]],'[1]All Skus'!$A:$Y,2,FALSE))="AMX",(VLOOKUP(Table2[[#This Row],[SKU]],'[1]All Skus'!$A:$Y,5,FALSE)),""))</f>
        <v>AMX-ENV</v>
      </c>
      <c r="E13" s="19">
        <f>(IF((VLOOKUP(Table2[[#This Row],[SKU]],'[1]All Skus'!$A:$Y,2,FALSE))="AMX",(VLOOKUP(Table2[[#This Row],[SKU]],'[1]All Skus'!$A:$Y,6,FALSE)),""))</f>
        <v>0</v>
      </c>
      <c r="F13" s="18">
        <f>(IF((VLOOKUP(Table2[[#This Row],[SKU]],'[1]All Skus'!$A:$Y,2,FALSE))="AMX",(VLOOKUP(Table2[[#This Row],[SKU]],'[1]All Skus'!$A:$Y,7,FALSE)),""))</f>
        <v>0</v>
      </c>
      <c r="G13" s="20" t="str">
        <f>(IF((VLOOKUP(Table2[[#This Row],[SKU]],'[1]All Skus'!$A:$Y,2,FALSE))="AMX",(VLOOKUP(Table2[[#This Row],[SKU]],'[1]All Skus'!$A:$Y,8,FALSE)),""))</f>
        <v>6x2+1 4K60 4:4:4 All-In-One Presentation Switcher, TAA</v>
      </c>
      <c r="H13" s="20" t="str">
        <f>(IF((VLOOKUP(Table2[[#This Row],[SKU]],'[1]All Skus'!$A:$Y,2,FALSE))="AMX",(VLOOKUP(Table2[[#This Row],[SKU]],'[1]All Skus'!$A:$Y,9,FALSE)),""))</f>
        <v>6x2+1 4K60 4:4:4 Digital Video Presentation Switcher with HDR, HDCP 2.2, Video Scaling, Distance Transport, DSP, Advanced Feedback Suppression, 120W DriveCore Amplification, Integrated NX Controller</v>
      </c>
      <c r="I13" s="21">
        <f>(IF((VLOOKUP(Table2[[#This Row],[SKU]],'[1]All Skus'!$A:$Y,2,FALSE))="AMX",(VLOOKUP(Table2[[#This Row],[SKU]],'[1]All Skus'!$A:$Y,10,FALSE)),""))</f>
        <v>8820</v>
      </c>
      <c r="J13" s="21">
        <f>(IF((VLOOKUP(Table2[[#This Row],[SKU]],'[1]All Skus'!$A:$Y,2,FALSE))="AMX",(VLOOKUP(Table2[[#This Row],[SKU]],'[1]All Skus'!$A:$Y,11,FALSE)),""))</f>
        <v>8820</v>
      </c>
      <c r="K13" s="22">
        <f>(IF((VLOOKUP(Table2[[#This Row],[SKU]],'[1]All Skus'!$A:$Y,2,FALSE))="AMX",(VLOOKUP(Table2[[#This Row],[SKU]],'[1]All Skus'!$A:$Y,15,FALSE)),""))</f>
        <v>0</v>
      </c>
      <c r="L13" s="18">
        <f>(IF((VLOOKUP(Table2[[#This Row],[SKU]],'[1]All Skus'!$A:$Y,2,FALSE))="AMX",(VLOOKUP(Table2[[#This Row],[SKU]],'[1]All Skus'!$A:$Y,16,FALSE)),""))</f>
        <v>718878026441</v>
      </c>
      <c r="M13" s="18">
        <f>(IF((VLOOKUP(Table2[[#This Row],[SKU]],'[1]All Skus'!$A:$Y,2,FALSE))="AMX",(VLOOKUP(Table2[[#This Row],[SKU]],'[1]All Skus'!$A:$Y,17,FALSE)),""))</f>
        <v>0</v>
      </c>
      <c r="N13" s="23">
        <f>(IF((VLOOKUP(Table2[[#This Row],[SKU]],'[1]All Skus'!$A:$Y,2,FALSE))="AMX",(VLOOKUP(Table2[[#This Row],[SKU]],'[1]All Skus'!$A:$Y,18,FALSE)),""))</f>
        <v>23.37</v>
      </c>
      <c r="O13" s="23">
        <f>(IF((VLOOKUP(Table2[[#This Row],[SKU]],'[1]All Skus'!$A:$Y,2,FALSE))="AMX",(VLOOKUP(Table2[[#This Row],[SKU]],'[1]All Skus'!$A:$Y,19,FALSE)),""))</f>
        <v>19</v>
      </c>
      <c r="P13" s="23">
        <f>(IF((VLOOKUP(Table2[[#This Row],[SKU]],'[1]All Skus'!$A:$Y,2,FALSE))="AMX",(VLOOKUP(Table2[[#This Row],[SKU]],'[1]All Skus'!$A:$Y,20,FALSE)),""))</f>
        <v>15</v>
      </c>
      <c r="Q13" s="23">
        <f>(IF((VLOOKUP(Table2[[#This Row],[SKU]],'[1]All Skus'!$A:$Y,2,FALSE))="AMX",(VLOOKUP(Table2[[#This Row],[SKU]],'[1]All Skus'!$A:$Y,21,FALSE)),""))</f>
        <v>3.5</v>
      </c>
      <c r="R13" s="18" t="str">
        <f>(IF((VLOOKUP(Table2[[#This Row],[SKU]],'[1]All Skus'!$A:$Y,2,FALSE))="AMX",(VLOOKUP(Table2[[#This Row],[SKU]],'[1]All Skus'!$A:$Y,22,FALSE)),""))</f>
        <v>TW</v>
      </c>
      <c r="S13" s="18" t="str">
        <f>(IF((VLOOKUP(Table2[[#This Row],[SKU]],'[1]All Skus'!$A:$Y,2,FALSE))="AMX",(VLOOKUP(Table2[[#This Row],[SKU]],'[1]All Skus'!$A:$Y,23,FALSE)),""))</f>
        <v>Compliant</v>
      </c>
      <c r="T13" s="24" t="str">
        <f>(IF((VLOOKUP(Table2[[#This Row],[SKU]],'[1]All Skus'!$A:$Y,2,FALSE))="AMX",(VLOOKUP(Table2[[#This Row],[SKU]],'[1]All Skus'!$A:$Y,24,FALSE)),""))</f>
        <v>https://www.amx.com/en-US/products/dvx-2265-4k</v>
      </c>
      <c r="U13" s="18">
        <v>11</v>
      </c>
    </row>
    <row r="14" spans="1:22" ht="15" customHeight="1" x14ac:dyDescent="0.3">
      <c r="A14" s="16" t="s">
        <v>32</v>
      </c>
      <c r="B14" s="17" t="str">
        <f>(IF((VLOOKUP(Table2[[#This Row],[SKU]],'[1]All Skus'!$A:$Y,2,FALSE))="AMX",(VLOOKUP(Table2[[#This Row],[SKU]],'[1]All Skus'!$A:$Y,3,FALSE)),""))</f>
        <v>All-in-One Pres Switchers</v>
      </c>
      <c r="C14" s="17" t="str">
        <f>(IF((VLOOKUP(Table2[[#This Row],[SKU]],'[1]All Skus'!$A:$Y,2,FALSE))="AMX",(VLOOKUP(Table2[[#This Row],[SKU]],'[1]All Skus'!$A:$Y,4,FALSE)),""))</f>
        <v>DVX-3266-4K-TAA</v>
      </c>
      <c r="D14" s="18" t="str">
        <f>(IF((VLOOKUP(Table2[[#This Row],[SKU]],'[1]All Skus'!$A:$Y,2,FALSE))="AMX",(VLOOKUP(Table2[[#This Row],[SKU]],'[1]All Skus'!$A:$Y,5,FALSE)),""))</f>
        <v>AMX-ENV</v>
      </c>
      <c r="E14" s="19">
        <f>(IF((VLOOKUP(Table2[[#This Row],[SKU]],'[1]All Skus'!$A:$Y,2,FALSE))="AMX",(VLOOKUP(Table2[[#This Row],[SKU]],'[1]All Skus'!$A:$Y,6,FALSE)),""))</f>
        <v>0</v>
      </c>
      <c r="F14" s="18">
        <f>(IF((VLOOKUP(Table2[[#This Row],[SKU]],'[1]All Skus'!$A:$Y,2,FALSE))="AMX",(VLOOKUP(Table2[[#This Row],[SKU]],'[1]All Skus'!$A:$Y,7,FALSE)),""))</f>
        <v>0</v>
      </c>
      <c r="G14" s="20" t="str">
        <f>(IF((VLOOKUP(Table2[[#This Row],[SKU]],'[1]All Skus'!$A:$Y,2,FALSE))="AMX",(VLOOKUP(Table2[[#This Row],[SKU]],'[1]All Skus'!$A:$Y,8,FALSE)),""))</f>
        <v>8x4+2 4K60 4:4:4 All-In-One Presentation Switcher, TAA</v>
      </c>
      <c r="H14" s="20" t="str">
        <f>(IF((VLOOKUP(Table2[[#This Row],[SKU]],'[1]All Skus'!$A:$Y,2,FALSE))="AMX",(VLOOKUP(Table2[[#This Row],[SKU]],'[1]All Skus'!$A:$Y,9,FALSE)),""))</f>
        <v>8x4+2 4K60 4:4:4 Digital Video Presentation Switcher with HDR, HDCP 2.2, Video Scaling, Distance Transport, DSP, Advanced Feedback Suppression, 120W DriveCore Amplification, Integrated NX Controller</v>
      </c>
      <c r="I14" s="21">
        <f>(IF((VLOOKUP(Table2[[#This Row],[SKU]],'[1]All Skus'!$A:$Y,2,FALSE))="AMX",(VLOOKUP(Table2[[#This Row],[SKU]],'[1]All Skus'!$A:$Y,10,FALSE)),""))</f>
        <v>11360</v>
      </c>
      <c r="J14" s="21">
        <f>(IF((VLOOKUP(Table2[[#This Row],[SKU]],'[1]All Skus'!$A:$Y,2,FALSE))="AMX",(VLOOKUP(Table2[[#This Row],[SKU]],'[1]All Skus'!$A:$Y,11,FALSE)),""))</f>
        <v>11360</v>
      </c>
      <c r="K14" s="22">
        <f>(IF((VLOOKUP(Table2[[#This Row],[SKU]],'[1]All Skus'!$A:$Y,2,FALSE))="AMX",(VLOOKUP(Table2[[#This Row],[SKU]],'[1]All Skus'!$A:$Y,15,FALSE)),""))</f>
        <v>0</v>
      </c>
      <c r="L14" s="18">
        <f>(IF((VLOOKUP(Table2[[#This Row],[SKU]],'[1]All Skus'!$A:$Y,2,FALSE))="AMX",(VLOOKUP(Table2[[#This Row],[SKU]],'[1]All Skus'!$A:$Y,16,FALSE)),""))</f>
        <v>718878026465</v>
      </c>
      <c r="M14" s="18">
        <f>(IF((VLOOKUP(Table2[[#This Row],[SKU]],'[1]All Skus'!$A:$Y,2,FALSE))="AMX",(VLOOKUP(Table2[[#This Row],[SKU]],'[1]All Skus'!$A:$Y,17,FALSE)),""))</f>
        <v>0</v>
      </c>
      <c r="N14" s="23">
        <f>(IF((VLOOKUP(Table2[[#This Row],[SKU]],'[1]All Skus'!$A:$Y,2,FALSE))="AMX",(VLOOKUP(Table2[[#This Row],[SKU]],'[1]All Skus'!$A:$Y,18,FALSE)),""))</f>
        <v>26.96</v>
      </c>
      <c r="O14" s="23">
        <f>(IF((VLOOKUP(Table2[[#This Row],[SKU]],'[1]All Skus'!$A:$Y,2,FALSE))="AMX",(VLOOKUP(Table2[[#This Row],[SKU]],'[1]All Skus'!$A:$Y,19,FALSE)),""))</f>
        <v>19</v>
      </c>
      <c r="P14" s="23">
        <f>(IF((VLOOKUP(Table2[[#This Row],[SKU]],'[1]All Skus'!$A:$Y,2,FALSE))="AMX",(VLOOKUP(Table2[[#This Row],[SKU]],'[1]All Skus'!$A:$Y,20,FALSE)),""))</f>
        <v>15</v>
      </c>
      <c r="Q14" s="23">
        <f>(IF((VLOOKUP(Table2[[#This Row],[SKU]],'[1]All Skus'!$A:$Y,2,FALSE))="AMX",(VLOOKUP(Table2[[#This Row],[SKU]],'[1]All Skus'!$A:$Y,21,FALSE)),""))</f>
        <v>3.5</v>
      </c>
      <c r="R14" s="18" t="str">
        <f>(IF((VLOOKUP(Table2[[#This Row],[SKU]],'[1]All Skus'!$A:$Y,2,FALSE))="AMX",(VLOOKUP(Table2[[#This Row],[SKU]],'[1]All Skus'!$A:$Y,22,FALSE)),""))</f>
        <v>TW</v>
      </c>
      <c r="S14" s="18" t="str">
        <f>(IF((VLOOKUP(Table2[[#This Row],[SKU]],'[1]All Skus'!$A:$Y,2,FALSE))="AMX",(VLOOKUP(Table2[[#This Row],[SKU]],'[1]All Skus'!$A:$Y,23,FALSE)),""))</f>
        <v>Compliant</v>
      </c>
      <c r="T14" s="24" t="str">
        <f>(IF((VLOOKUP(Table2[[#This Row],[SKU]],'[1]All Skus'!$A:$Y,2,FALSE))="AMX",(VLOOKUP(Table2[[#This Row],[SKU]],'[1]All Skus'!$A:$Y,24,FALSE)),""))</f>
        <v>https://www.amx.com/en-US/products/dvx-3266-4k</v>
      </c>
      <c r="U14" s="18">
        <v>12</v>
      </c>
    </row>
    <row r="15" spans="1:22" ht="15" customHeight="1" x14ac:dyDescent="0.3">
      <c r="A15" s="16" t="s">
        <v>33</v>
      </c>
      <c r="B15" s="17" t="str">
        <f>(IF((VLOOKUP(Table2[[#This Row],[SKU]],'[1]All Skus'!$A:$Y,2,FALSE))="AMX",(VLOOKUP(Table2[[#This Row],[SKU]],'[1]All Skus'!$A:$Y,3,FALSE)),""))</f>
        <v>Architectural Connectivity</v>
      </c>
      <c r="C15" s="17" t="str">
        <f>(IF((VLOOKUP(Table2[[#This Row],[SKU]],'[1]All Skus'!$A:$Y,2,FALSE))="AMX",(VLOOKUP(Table2[[#This Row],[SKU]],'[1]All Skus'!$A:$Y,4,FALSE)),""))</f>
        <v>HPX-600BL-NA</v>
      </c>
      <c r="D15" s="18" t="str">
        <f>(IF((VLOOKUP(Table2[[#This Row],[SKU]],'[1]All Skus'!$A:$Y,2,FALSE))="AMX",(VLOOKUP(Table2[[#This Row],[SKU]],'[1]All Skus'!$A:$Y,5,FALSE)),""))</f>
        <v>AMX-ENV</v>
      </c>
      <c r="E15" s="19">
        <f>(IF((VLOOKUP(Table2[[#This Row],[SKU]],'[1]All Skus'!$A:$Y,2,FALSE))="AMX",(VLOOKUP(Table2[[#This Row],[SKU]],'[1]All Skus'!$A:$Y,6,FALSE)),""))</f>
        <v>0</v>
      </c>
      <c r="F15" s="18">
        <f>(IF((VLOOKUP(Table2[[#This Row],[SKU]],'[1]All Skus'!$A:$Y,2,FALSE))="AMX",(VLOOKUP(Table2[[#This Row],[SKU]],'[1]All Skus'!$A:$Y,7,FALSE)),""))</f>
        <v>0</v>
      </c>
      <c r="G15" s="26" t="str">
        <f>(IF((VLOOKUP(Table2[[#This Row],[SKU]],'[1]All Skus'!$A:$Y,2,FALSE))="AMX",(VLOOKUP(Table2[[#This Row],[SKU]],'[1]All Skus'!$A:$Y,8,FALSE)),""))</f>
        <v>6-space Hydraport BLACK, w/ US Power Outlet</v>
      </c>
      <c r="H15" s="26" t="str">
        <f>(IF((VLOOKUP(Table2[[#This Row],[SKU]],'[1]All Skus'!$A:$Y,2,FALSE))="AMX",(VLOOKUP(Table2[[#This Row],[SKU]],'[1]All Skus'!$A:$Y,9,FALSE)),""))</f>
        <v>Hydraport 6 Module Connection Port - Black Anodized, with US Power Outlet - Modular connectivity system accommodates the diverse needs of conference and meeting room visitors. Elegant flush-mount design conveniently opens in both directions.</v>
      </c>
      <c r="I15" s="21">
        <f>(IF((VLOOKUP(Table2[[#This Row],[SKU]],'[1]All Skus'!$A:$Y,2,FALSE))="AMX",(VLOOKUP(Table2[[#This Row],[SKU]],'[1]All Skus'!$A:$Y,10,FALSE)),""))</f>
        <v>645</v>
      </c>
      <c r="J15" s="21">
        <f>(IF((VLOOKUP(Table2[[#This Row],[SKU]],'[1]All Skus'!$A:$Y,2,FALSE))="AMX",(VLOOKUP(Table2[[#This Row],[SKU]],'[1]All Skus'!$A:$Y,11,FALSE)),""))</f>
        <v>645</v>
      </c>
      <c r="K15" s="22">
        <f>(IF((VLOOKUP(Table2[[#This Row],[SKU]],'[1]All Skus'!$A:$Y,2,FALSE))="AMX",(VLOOKUP(Table2[[#This Row],[SKU]],'[1]All Skus'!$A:$Y,15,FALSE)),""))</f>
        <v>0</v>
      </c>
      <c r="L15" s="18">
        <f>(IF((VLOOKUP(Table2[[#This Row],[SKU]],'[1]All Skus'!$A:$Y,2,FALSE))="AMX",(VLOOKUP(Table2[[#This Row],[SKU]],'[1]All Skus'!$A:$Y,16,FALSE)),""))</f>
        <v>718878035436</v>
      </c>
      <c r="M15" s="18">
        <f>(IF((VLOOKUP(Table2[[#This Row],[SKU]],'[1]All Skus'!$A:$Y,2,FALSE))="AMX",(VLOOKUP(Table2[[#This Row],[SKU]],'[1]All Skus'!$A:$Y,17,FALSE)),""))</f>
        <v>0</v>
      </c>
      <c r="N15" s="23">
        <f>(IF((VLOOKUP(Table2[[#This Row],[SKU]],'[1]All Skus'!$A:$Y,2,FALSE))="AMX",(VLOOKUP(Table2[[#This Row],[SKU]],'[1]All Skus'!$A:$Y,18,FALSE)),""))</f>
        <v>3</v>
      </c>
      <c r="O15" s="23">
        <f>(IF((VLOOKUP(Table2[[#This Row],[SKU]],'[1]All Skus'!$A:$Y,2,FALSE))="AMX",(VLOOKUP(Table2[[#This Row],[SKU]],'[1]All Skus'!$A:$Y,19,FALSE)),""))</f>
        <v>14</v>
      </c>
      <c r="P15" s="23">
        <f>(IF((VLOOKUP(Table2[[#This Row],[SKU]],'[1]All Skus'!$A:$Y,2,FALSE))="AMX",(VLOOKUP(Table2[[#This Row],[SKU]],'[1]All Skus'!$A:$Y,20,FALSE)),""))</f>
        <v>8</v>
      </c>
      <c r="Q15" s="23">
        <f>(IF((VLOOKUP(Table2[[#This Row],[SKU]],'[1]All Skus'!$A:$Y,2,FALSE))="AMX",(VLOOKUP(Table2[[#This Row],[SKU]],'[1]All Skus'!$A:$Y,21,FALSE)),""))</f>
        <v>8</v>
      </c>
      <c r="R15" s="18" t="str">
        <f>(IF((VLOOKUP(Table2[[#This Row],[SKU]],'[1]All Skus'!$A:$Y,2,FALSE))="AMX",(VLOOKUP(Table2[[#This Row],[SKU]],'[1]All Skus'!$A:$Y,22,FALSE)),""))</f>
        <v>US</v>
      </c>
      <c r="S15" s="18" t="str">
        <f>(IF((VLOOKUP(Table2[[#This Row],[SKU]],'[1]All Skus'!$A:$Y,2,FALSE))="AMX",(VLOOKUP(Table2[[#This Row],[SKU]],'[1]All Skus'!$A:$Y,23,FALSE)),""))</f>
        <v>Compliant</v>
      </c>
      <c r="T15" s="24" t="str">
        <f>(IF((VLOOKUP(Table2[[#This Row],[SKU]],'[1]All Skus'!$A:$Y,2,FALSE))="AMX",(VLOOKUP(Table2[[#This Row],[SKU]],'[1]All Skus'!$A:$Y,24,FALSE)),""))</f>
        <v>https://www.amx.com/en-US/products/hpx-600</v>
      </c>
      <c r="U15" s="18">
        <v>13</v>
      </c>
    </row>
    <row r="16" spans="1:22" ht="15" customHeight="1" x14ac:dyDescent="0.3">
      <c r="A16" s="16" t="s">
        <v>34</v>
      </c>
      <c r="B16" s="17" t="str">
        <f>(IF((VLOOKUP(Table2[[#This Row],[SKU]],'[1]All Skus'!$A:$Y,2,FALSE))="AMX",(VLOOKUP(Table2[[#This Row],[SKU]],'[1]All Skus'!$A:$Y,3,FALSE)),""))</f>
        <v>Architectural Connectivity</v>
      </c>
      <c r="C16" s="17" t="str">
        <f>(IF((VLOOKUP(Table2[[#This Row],[SKU]],'[1]All Skus'!$A:$Y,2,FALSE))="AMX",(VLOOKUP(Table2[[#This Row],[SKU]],'[1]All Skus'!$A:$Y,4,FALSE)),""))</f>
        <v>HPX-600SL-NA</v>
      </c>
      <c r="D16" s="18" t="str">
        <f>(IF((VLOOKUP(Table2[[#This Row],[SKU]],'[1]All Skus'!$A:$Y,2,FALSE))="AMX",(VLOOKUP(Table2[[#This Row],[SKU]],'[1]All Skus'!$A:$Y,5,FALSE)),""))</f>
        <v>AMX-ENV</v>
      </c>
      <c r="E16" s="19">
        <f>(IF((VLOOKUP(Table2[[#This Row],[SKU]],'[1]All Skus'!$A:$Y,2,FALSE))="AMX",(VLOOKUP(Table2[[#This Row],[SKU]],'[1]All Skus'!$A:$Y,6,FALSE)),""))</f>
        <v>0</v>
      </c>
      <c r="F16" s="18">
        <f>(IF((VLOOKUP(Table2[[#This Row],[SKU]],'[1]All Skus'!$A:$Y,2,FALSE))="AMX",(VLOOKUP(Table2[[#This Row],[SKU]],'[1]All Skus'!$A:$Y,7,FALSE)),""))</f>
        <v>0</v>
      </c>
      <c r="G16" s="26" t="str">
        <f>(IF((VLOOKUP(Table2[[#This Row],[SKU]],'[1]All Skus'!$A:$Y,2,FALSE))="AMX",(VLOOKUP(Table2[[#This Row],[SKU]],'[1]All Skus'!$A:$Y,8,FALSE)),""))</f>
        <v>6-space Hydraport SILVER, w/ US Power Outlet</v>
      </c>
      <c r="H16" s="26" t="str">
        <f>(IF((VLOOKUP(Table2[[#This Row],[SKU]],'[1]All Skus'!$A:$Y,2,FALSE))="AMX",(VLOOKUP(Table2[[#This Row],[SKU]],'[1]All Skus'!$A:$Y,9,FALSE)),""))</f>
        <v>Hydraport 6 Module Connection Port - Brushed Aluminum, with US Power Outlet - Modular connectivity system accommodates the diverse needs of conference and meeting room visitors. Elegant flush-mount design conveniently opens in both directions.</v>
      </c>
      <c r="I16" s="21">
        <f>(IF((VLOOKUP(Table2[[#This Row],[SKU]],'[1]All Skus'!$A:$Y,2,FALSE))="AMX",(VLOOKUP(Table2[[#This Row],[SKU]],'[1]All Skus'!$A:$Y,10,FALSE)),""))</f>
        <v>645</v>
      </c>
      <c r="J16" s="21">
        <f>(IF((VLOOKUP(Table2[[#This Row],[SKU]],'[1]All Skus'!$A:$Y,2,FALSE))="AMX",(VLOOKUP(Table2[[#This Row],[SKU]],'[1]All Skus'!$A:$Y,11,FALSE)),""))</f>
        <v>645</v>
      </c>
      <c r="K16" s="22">
        <f>(IF((VLOOKUP(Table2[[#This Row],[SKU]],'[1]All Skus'!$A:$Y,2,FALSE))="AMX",(VLOOKUP(Table2[[#This Row],[SKU]],'[1]All Skus'!$A:$Y,15,FALSE)),""))</f>
        <v>0</v>
      </c>
      <c r="L16" s="18">
        <f>(IF((VLOOKUP(Table2[[#This Row],[SKU]],'[1]All Skus'!$A:$Y,2,FALSE))="AMX",(VLOOKUP(Table2[[#This Row],[SKU]],'[1]All Skus'!$A:$Y,16,FALSE)),""))</f>
        <v>718878035443</v>
      </c>
      <c r="M16" s="18">
        <f>(IF((VLOOKUP(Table2[[#This Row],[SKU]],'[1]All Skus'!$A:$Y,2,FALSE))="AMX",(VLOOKUP(Table2[[#This Row],[SKU]],'[1]All Skus'!$A:$Y,17,FALSE)),""))</f>
        <v>0</v>
      </c>
      <c r="N16" s="23">
        <f>(IF((VLOOKUP(Table2[[#This Row],[SKU]],'[1]All Skus'!$A:$Y,2,FALSE))="AMX",(VLOOKUP(Table2[[#This Row],[SKU]],'[1]All Skus'!$A:$Y,18,FALSE)),""))</f>
        <v>3</v>
      </c>
      <c r="O16" s="23">
        <f>(IF((VLOOKUP(Table2[[#This Row],[SKU]],'[1]All Skus'!$A:$Y,2,FALSE))="AMX",(VLOOKUP(Table2[[#This Row],[SKU]],'[1]All Skus'!$A:$Y,19,FALSE)),""))</f>
        <v>14</v>
      </c>
      <c r="P16" s="23">
        <f>(IF((VLOOKUP(Table2[[#This Row],[SKU]],'[1]All Skus'!$A:$Y,2,FALSE))="AMX",(VLOOKUP(Table2[[#This Row],[SKU]],'[1]All Skus'!$A:$Y,20,FALSE)),""))</f>
        <v>8</v>
      </c>
      <c r="Q16" s="23">
        <f>(IF((VLOOKUP(Table2[[#This Row],[SKU]],'[1]All Skus'!$A:$Y,2,FALSE))="AMX",(VLOOKUP(Table2[[#This Row],[SKU]],'[1]All Skus'!$A:$Y,21,FALSE)),""))</f>
        <v>8</v>
      </c>
      <c r="R16" s="18" t="str">
        <f>(IF((VLOOKUP(Table2[[#This Row],[SKU]],'[1]All Skus'!$A:$Y,2,FALSE))="AMX",(VLOOKUP(Table2[[#This Row],[SKU]],'[1]All Skus'!$A:$Y,22,FALSE)),""))</f>
        <v>US</v>
      </c>
      <c r="S16" s="18" t="str">
        <f>(IF((VLOOKUP(Table2[[#This Row],[SKU]],'[1]All Skus'!$A:$Y,2,FALSE))="AMX",(VLOOKUP(Table2[[#This Row],[SKU]],'[1]All Skus'!$A:$Y,23,FALSE)),""))</f>
        <v>Compliant</v>
      </c>
      <c r="T16" s="24" t="str">
        <f>(IF((VLOOKUP(Table2[[#This Row],[SKU]],'[1]All Skus'!$A:$Y,2,FALSE))="AMX",(VLOOKUP(Table2[[#This Row],[SKU]],'[1]All Skus'!$A:$Y,24,FALSE)),""))</f>
        <v>https://www.amx.com/en-US/products/hpx-600</v>
      </c>
      <c r="U16" s="18">
        <v>14</v>
      </c>
    </row>
    <row r="17" spans="1:21" ht="15" customHeight="1" x14ac:dyDescent="0.3">
      <c r="A17" s="16" t="s">
        <v>35</v>
      </c>
      <c r="B17" s="17" t="str">
        <f>(IF((VLOOKUP(Table2[[#This Row],[SKU]],'[1]All Skus'!$A:$Y,2,FALSE))="AMX",(VLOOKUP(Table2[[#This Row],[SKU]],'[1]All Skus'!$A:$Y,3,FALSE)),""))</f>
        <v>Architectural Connectivity</v>
      </c>
      <c r="C17" s="17" t="str">
        <f>(IF((VLOOKUP(Table2[[#This Row],[SKU]],'[1]All Skus'!$A:$Y,2,FALSE))="AMX",(VLOOKUP(Table2[[#This Row],[SKU]],'[1]All Skus'!$A:$Y,4,FALSE)),""))</f>
        <v>HPX-900BL-NA</v>
      </c>
      <c r="D17" s="18" t="str">
        <f>(IF((VLOOKUP(Table2[[#This Row],[SKU]],'[1]All Skus'!$A:$Y,2,FALSE))="AMX",(VLOOKUP(Table2[[#This Row],[SKU]],'[1]All Skus'!$A:$Y,5,FALSE)),""))</f>
        <v>AMX-ENV</v>
      </c>
      <c r="E17" s="19">
        <f>(IF((VLOOKUP(Table2[[#This Row],[SKU]],'[1]All Skus'!$A:$Y,2,FALSE))="AMX",(VLOOKUP(Table2[[#This Row],[SKU]],'[1]All Skus'!$A:$Y,6,FALSE)),""))</f>
        <v>0</v>
      </c>
      <c r="F17" s="18">
        <f>(IF((VLOOKUP(Table2[[#This Row],[SKU]],'[1]All Skus'!$A:$Y,2,FALSE))="AMX",(VLOOKUP(Table2[[#This Row],[SKU]],'[1]All Skus'!$A:$Y,7,FALSE)),""))</f>
        <v>0</v>
      </c>
      <c r="G17" s="26" t="str">
        <f>(IF((VLOOKUP(Table2[[#This Row],[SKU]],'[1]All Skus'!$A:$Y,2,FALSE))="AMX",(VLOOKUP(Table2[[#This Row],[SKU]],'[1]All Skus'!$A:$Y,8,FALSE)),""))</f>
        <v>9-space Hydraport BLACK, w/ US Power Outlet</v>
      </c>
      <c r="H17" s="26" t="str">
        <f>(IF((VLOOKUP(Table2[[#This Row],[SKU]],'[1]All Skus'!$A:$Y,2,FALSE))="AMX",(VLOOKUP(Table2[[#This Row],[SKU]],'[1]All Skus'!$A:$Y,9,FALSE)),""))</f>
        <v>Hydraport 9 Module Connection Port - Black Anodized, with US Power Outlet - Modular connectivity system accommodates the diverse needs of conference and meeting room visitors. Elegant flush-mount design conveniently opens in both directions.</v>
      </c>
      <c r="I17" s="21">
        <f>(IF((VLOOKUP(Table2[[#This Row],[SKU]],'[1]All Skus'!$A:$Y,2,FALSE))="AMX",(VLOOKUP(Table2[[#This Row],[SKU]],'[1]All Skus'!$A:$Y,10,FALSE)),""))</f>
        <v>710</v>
      </c>
      <c r="J17" s="21">
        <f>(IF((VLOOKUP(Table2[[#This Row],[SKU]],'[1]All Skus'!$A:$Y,2,FALSE))="AMX",(VLOOKUP(Table2[[#This Row],[SKU]],'[1]All Skus'!$A:$Y,11,FALSE)),""))</f>
        <v>710</v>
      </c>
      <c r="K17" s="22">
        <f>(IF((VLOOKUP(Table2[[#This Row],[SKU]],'[1]All Skus'!$A:$Y,2,FALSE))="AMX",(VLOOKUP(Table2[[#This Row],[SKU]],'[1]All Skus'!$A:$Y,15,FALSE)),""))</f>
        <v>0</v>
      </c>
      <c r="L17" s="18">
        <f>(IF((VLOOKUP(Table2[[#This Row],[SKU]],'[1]All Skus'!$A:$Y,2,FALSE))="AMX",(VLOOKUP(Table2[[#This Row],[SKU]],'[1]All Skus'!$A:$Y,16,FALSE)),""))</f>
        <v>718878035450</v>
      </c>
      <c r="M17" s="18">
        <f>(IF((VLOOKUP(Table2[[#This Row],[SKU]],'[1]All Skus'!$A:$Y,2,FALSE))="AMX",(VLOOKUP(Table2[[#This Row],[SKU]],'[1]All Skus'!$A:$Y,17,FALSE)),""))</f>
        <v>0</v>
      </c>
      <c r="N17" s="23">
        <f>(IF((VLOOKUP(Table2[[#This Row],[SKU]],'[1]All Skus'!$A:$Y,2,FALSE))="AMX",(VLOOKUP(Table2[[#This Row],[SKU]],'[1]All Skus'!$A:$Y,18,FALSE)),""))</f>
        <v>3.5</v>
      </c>
      <c r="O17" s="23">
        <f>(IF((VLOOKUP(Table2[[#This Row],[SKU]],'[1]All Skus'!$A:$Y,2,FALSE))="AMX",(VLOOKUP(Table2[[#This Row],[SKU]],'[1]All Skus'!$A:$Y,19,FALSE)),""))</f>
        <v>17</v>
      </c>
      <c r="P17" s="23">
        <f>(IF((VLOOKUP(Table2[[#This Row],[SKU]],'[1]All Skus'!$A:$Y,2,FALSE))="AMX",(VLOOKUP(Table2[[#This Row],[SKU]],'[1]All Skus'!$A:$Y,20,FALSE)),""))</f>
        <v>8</v>
      </c>
      <c r="Q17" s="23">
        <f>(IF((VLOOKUP(Table2[[#This Row],[SKU]],'[1]All Skus'!$A:$Y,2,FALSE))="AMX",(VLOOKUP(Table2[[#This Row],[SKU]],'[1]All Skus'!$A:$Y,21,FALSE)),""))</f>
        <v>8</v>
      </c>
      <c r="R17" s="18" t="str">
        <f>(IF((VLOOKUP(Table2[[#This Row],[SKU]],'[1]All Skus'!$A:$Y,2,FALSE))="AMX",(VLOOKUP(Table2[[#This Row],[SKU]],'[1]All Skus'!$A:$Y,22,FALSE)),""))</f>
        <v>US</v>
      </c>
      <c r="S17" s="18" t="str">
        <f>(IF((VLOOKUP(Table2[[#This Row],[SKU]],'[1]All Skus'!$A:$Y,2,FALSE))="AMX",(VLOOKUP(Table2[[#This Row],[SKU]],'[1]All Skus'!$A:$Y,23,FALSE)),""))</f>
        <v>Compliant</v>
      </c>
      <c r="T17" s="24" t="str">
        <f>(IF((VLOOKUP(Table2[[#This Row],[SKU]],'[1]All Skus'!$A:$Y,2,FALSE))="AMX",(VLOOKUP(Table2[[#This Row],[SKU]],'[1]All Skus'!$A:$Y,24,FALSE)),""))</f>
        <v>https://www.amx.com/en-US/products/hpx-900</v>
      </c>
      <c r="U17" s="18">
        <v>15</v>
      </c>
    </row>
    <row r="18" spans="1:21" ht="15" customHeight="1" x14ac:dyDescent="0.3">
      <c r="A18" s="16" t="s">
        <v>36</v>
      </c>
      <c r="B18" s="17" t="str">
        <f>(IF((VLOOKUP(Table2[[#This Row],[SKU]],'[1]All Skus'!$A:$Y,2,FALSE))="AMX",(VLOOKUP(Table2[[#This Row],[SKU]],'[1]All Skus'!$A:$Y,3,FALSE)),""))</f>
        <v>Architectural Connectivity</v>
      </c>
      <c r="C18" s="17" t="str">
        <f>(IF((VLOOKUP(Table2[[#This Row],[SKU]],'[1]All Skus'!$A:$Y,2,FALSE))="AMX",(VLOOKUP(Table2[[#This Row],[SKU]],'[1]All Skus'!$A:$Y,4,FALSE)),""))</f>
        <v>HPX-900SL-NA</v>
      </c>
      <c r="D18" s="18" t="str">
        <f>(IF((VLOOKUP(Table2[[#This Row],[SKU]],'[1]All Skus'!$A:$Y,2,FALSE))="AMX",(VLOOKUP(Table2[[#This Row],[SKU]],'[1]All Skus'!$A:$Y,5,FALSE)),""))</f>
        <v>AMX-ENV</v>
      </c>
      <c r="E18" s="19">
        <f>(IF((VLOOKUP(Table2[[#This Row],[SKU]],'[1]All Skus'!$A:$Y,2,FALSE))="AMX",(VLOOKUP(Table2[[#This Row],[SKU]],'[1]All Skus'!$A:$Y,6,FALSE)),""))</f>
        <v>0</v>
      </c>
      <c r="F18" s="18">
        <f>(IF((VLOOKUP(Table2[[#This Row],[SKU]],'[1]All Skus'!$A:$Y,2,FALSE))="AMX",(VLOOKUP(Table2[[#This Row],[SKU]],'[1]All Skus'!$A:$Y,7,FALSE)),""))</f>
        <v>0</v>
      </c>
      <c r="G18" s="26" t="str">
        <f>(IF((VLOOKUP(Table2[[#This Row],[SKU]],'[1]All Skus'!$A:$Y,2,FALSE))="AMX",(VLOOKUP(Table2[[#This Row],[SKU]],'[1]All Skus'!$A:$Y,8,FALSE)),""))</f>
        <v>9-space Hydraport SILVER, w/ US Power Outlet</v>
      </c>
      <c r="H18" s="26" t="str">
        <f>(IF((VLOOKUP(Table2[[#This Row],[SKU]],'[1]All Skus'!$A:$Y,2,FALSE))="AMX",(VLOOKUP(Table2[[#This Row],[SKU]],'[1]All Skus'!$A:$Y,9,FALSE)),""))</f>
        <v>Hydraport 9 Module Connection Port - Brushed Aluminum, with US Power Outlet - Modular connectivity system accommodates the diverse needs of conference and meeting room visitors. Elegant flush-mount design conveniently opens in both directions.</v>
      </c>
      <c r="I18" s="21">
        <f>(IF((VLOOKUP(Table2[[#This Row],[SKU]],'[1]All Skus'!$A:$Y,2,FALSE))="AMX",(VLOOKUP(Table2[[#This Row],[SKU]],'[1]All Skus'!$A:$Y,10,FALSE)),""))</f>
        <v>710</v>
      </c>
      <c r="J18" s="21">
        <f>(IF((VLOOKUP(Table2[[#This Row],[SKU]],'[1]All Skus'!$A:$Y,2,FALSE))="AMX",(VLOOKUP(Table2[[#This Row],[SKU]],'[1]All Skus'!$A:$Y,11,FALSE)),""))</f>
        <v>710</v>
      </c>
      <c r="K18" s="22">
        <f>(IF((VLOOKUP(Table2[[#This Row],[SKU]],'[1]All Skus'!$A:$Y,2,FALSE))="AMX",(VLOOKUP(Table2[[#This Row],[SKU]],'[1]All Skus'!$A:$Y,15,FALSE)),""))</f>
        <v>0</v>
      </c>
      <c r="L18" s="18">
        <f>(IF((VLOOKUP(Table2[[#This Row],[SKU]],'[1]All Skus'!$A:$Y,2,FALSE))="AMX",(VLOOKUP(Table2[[#This Row],[SKU]],'[1]All Skus'!$A:$Y,16,FALSE)),""))</f>
        <v>718878035467</v>
      </c>
      <c r="M18" s="18">
        <f>(IF((VLOOKUP(Table2[[#This Row],[SKU]],'[1]All Skus'!$A:$Y,2,FALSE))="AMX",(VLOOKUP(Table2[[#This Row],[SKU]],'[1]All Skus'!$A:$Y,17,FALSE)),""))</f>
        <v>0</v>
      </c>
      <c r="N18" s="23">
        <f>(IF((VLOOKUP(Table2[[#This Row],[SKU]],'[1]All Skus'!$A:$Y,2,FALSE))="AMX",(VLOOKUP(Table2[[#This Row],[SKU]],'[1]All Skus'!$A:$Y,18,FALSE)),""))</f>
        <v>3.5</v>
      </c>
      <c r="O18" s="23">
        <f>(IF((VLOOKUP(Table2[[#This Row],[SKU]],'[1]All Skus'!$A:$Y,2,FALSE))="AMX",(VLOOKUP(Table2[[#This Row],[SKU]],'[1]All Skus'!$A:$Y,19,FALSE)),""))</f>
        <v>17</v>
      </c>
      <c r="P18" s="23">
        <f>(IF((VLOOKUP(Table2[[#This Row],[SKU]],'[1]All Skus'!$A:$Y,2,FALSE))="AMX",(VLOOKUP(Table2[[#This Row],[SKU]],'[1]All Skus'!$A:$Y,20,FALSE)),""))</f>
        <v>8</v>
      </c>
      <c r="Q18" s="23">
        <f>(IF((VLOOKUP(Table2[[#This Row],[SKU]],'[1]All Skus'!$A:$Y,2,FALSE))="AMX",(VLOOKUP(Table2[[#This Row],[SKU]],'[1]All Skus'!$A:$Y,21,FALSE)),""))</f>
        <v>8</v>
      </c>
      <c r="R18" s="18" t="str">
        <f>(IF((VLOOKUP(Table2[[#This Row],[SKU]],'[1]All Skus'!$A:$Y,2,FALSE))="AMX",(VLOOKUP(Table2[[#This Row],[SKU]],'[1]All Skus'!$A:$Y,22,FALSE)),""))</f>
        <v>US</v>
      </c>
      <c r="S18" s="18" t="str">
        <f>(IF((VLOOKUP(Table2[[#This Row],[SKU]],'[1]All Skus'!$A:$Y,2,FALSE))="AMX",(VLOOKUP(Table2[[#This Row],[SKU]],'[1]All Skus'!$A:$Y,23,FALSE)),""))</f>
        <v>Compliant</v>
      </c>
      <c r="T18" s="24" t="str">
        <f>(IF((VLOOKUP(Table2[[#This Row],[SKU]],'[1]All Skus'!$A:$Y,2,FALSE))="AMX",(VLOOKUP(Table2[[#This Row],[SKU]],'[1]All Skus'!$A:$Y,24,FALSE)),""))</f>
        <v>https://www.amx.com/en-US/products/hpx-900</v>
      </c>
      <c r="U18" s="18">
        <v>16</v>
      </c>
    </row>
    <row r="19" spans="1:21" ht="15" customHeight="1" x14ac:dyDescent="0.3">
      <c r="A19" s="16" t="s">
        <v>37</v>
      </c>
      <c r="B19" s="17" t="str">
        <f>(IF((VLOOKUP(Table2[[#This Row],[SKU]],'[1]All Skus'!$A:$Y,2,FALSE))="AMX",(VLOOKUP(Table2[[#This Row],[SKU]],'[1]All Skus'!$A:$Y,3,FALSE)),""))</f>
        <v>Architectural Connectivity</v>
      </c>
      <c r="C19" s="17" t="str">
        <f>(IF((VLOOKUP(Table2[[#This Row],[SKU]],'[1]All Skus'!$A:$Y,2,FALSE))="AMX",(VLOOKUP(Table2[[#This Row],[SKU]],'[1]All Skus'!$A:$Y,4,FALSE)),""))</f>
        <v>HPX-1200BL-NA</v>
      </c>
      <c r="D19" s="18" t="str">
        <f>(IF((VLOOKUP(Table2[[#This Row],[SKU]],'[1]All Skus'!$A:$Y,2,FALSE))="AMX",(VLOOKUP(Table2[[#This Row],[SKU]],'[1]All Skus'!$A:$Y,5,FALSE)),""))</f>
        <v>AMX-ENV</v>
      </c>
      <c r="E19" s="19">
        <f>(IF((VLOOKUP(Table2[[#This Row],[SKU]],'[1]All Skus'!$A:$Y,2,FALSE))="AMX",(VLOOKUP(Table2[[#This Row],[SKU]],'[1]All Skus'!$A:$Y,6,FALSE)),""))</f>
        <v>0</v>
      </c>
      <c r="F19" s="18">
        <f>(IF((VLOOKUP(Table2[[#This Row],[SKU]],'[1]All Skus'!$A:$Y,2,FALSE))="AMX",(VLOOKUP(Table2[[#This Row],[SKU]],'[1]All Skus'!$A:$Y,7,FALSE)),""))</f>
        <v>0</v>
      </c>
      <c r="G19" s="26" t="str">
        <f>(IF((VLOOKUP(Table2[[#This Row],[SKU]],'[1]All Skus'!$A:$Y,2,FALSE))="AMX",(VLOOKUP(Table2[[#This Row],[SKU]],'[1]All Skus'!$A:$Y,8,FALSE)),""))</f>
        <v>12-space Hydraport BLACK, w/ US Power Outlet</v>
      </c>
      <c r="H19" s="26" t="str">
        <f>(IF((VLOOKUP(Table2[[#This Row],[SKU]],'[1]All Skus'!$A:$Y,2,FALSE))="AMX",(VLOOKUP(Table2[[#This Row],[SKU]],'[1]All Skus'!$A:$Y,9,FALSE)),""))</f>
        <v>Hydraport 12 Module Connection Port - Black Anodized, with US Power Outlet - Modular connectivity system accommodates the diverse needs of conference and meeting room visitors. Elegant flush-mount design conveniently opens in both directions.</v>
      </c>
      <c r="I19" s="21">
        <f>(IF((VLOOKUP(Table2[[#This Row],[SKU]],'[1]All Skus'!$A:$Y,2,FALSE))="AMX",(VLOOKUP(Table2[[#This Row],[SKU]],'[1]All Skus'!$A:$Y,10,FALSE)),""))</f>
        <v>770</v>
      </c>
      <c r="J19" s="21">
        <f>(IF((VLOOKUP(Table2[[#This Row],[SKU]],'[1]All Skus'!$A:$Y,2,FALSE))="AMX",(VLOOKUP(Table2[[#This Row],[SKU]],'[1]All Skus'!$A:$Y,11,FALSE)),""))</f>
        <v>770</v>
      </c>
      <c r="K19" s="22">
        <f>(IF((VLOOKUP(Table2[[#This Row],[SKU]],'[1]All Skus'!$A:$Y,2,FALSE))="AMX",(VLOOKUP(Table2[[#This Row],[SKU]],'[1]All Skus'!$A:$Y,15,FALSE)),""))</f>
        <v>0</v>
      </c>
      <c r="L19" s="18">
        <f>(IF((VLOOKUP(Table2[[#This Row],[SKU]],'[1]All Skus'!$A:$Y,2,FALSE))="AMX",(VLOOKUP(Table2[[#This Row],[SKU]],'[1]All Skus'!$A:$Y,16,FALSE)),""))</f>
        <v>718878035474</v>
      </c>
      <c r="M19" s="18">
        <f>(IF((VLOOKUP(Table2[[#This Row],[SKU]],'[1]All Skus'!$A:$Y,2,FALSE))="AMX",(VLOOKUP(Table2[[#This Row],[SKU]],'[1]All Skus'!$A:$Y,17,FALSE)),""))</f>
        <v>0</v>
      </c>
      <c r="N19" s="23">
        <f>(IF((VLOOKUP(Table2[[#This Row],[SKU]],'[1]All Skus'!$A:$Y,2,FALSE))="AMX",(VLOOKUP(Table2[[#This Row],[SKU]],'[1]All Skus'!$A:$Y,18,FALSE)),""))</f>
        <v>4</v>
      </c>
      <c r="O19" s="23">
        <f>(IF((VLOOKUP(Table2[[#This Row],[SKU]],'[1]All Skus'!$A:$Y,2,FALSE))="AMX",(VLOOKUP(Table2[[#This Row],[SKU]],'[1]All Skus'!$A:$Y,19,FALSE)),""))</f>
        <v>21</v>
      </c>
      <c r="P19" s="23">
        <f>(IF((VLOOKUP(Table2[[#This Row],[SKU]],'[1]All Skus'!$A:$Y,2,FALSE))="AMX",(VLOOKUP(Table2[[#This Row],[SKU]],'[1]All Skus'!$A:$Y,20,FALSE)),""))</f>
        <v>8</v>
      </c>
      <c r="Q19" s="23">
        <f>(IF((VLOOKUP(Table2[[#This Row],[SKU]],'[1]All Skus'!$A:$Y,2,FALSE))="AMX",(VLOOKUP(Table2[[#This Row],[SKU]],'[1]All Skus'!$A:$Y,21,FALSE)),""))</f>
        <v>8</v>
      </c>
      <c r="R19" s="18" t="str">
        <f>(IF((VLOOKUP(Table2[[#This Row],[SKU]],'[1]All Skus'!$A:$Y,2,FALSE))="AMX",(VLOOKUP(Table2[[#This Row],[SKU]],'[1]All Skus'!$A:$Y,22,FALSE)),""))</f>
        <v>US</v>
      </c>
      <c r="S19" s="18" t="str">
        <f>(IF((VLOOKUP(Table2[[#This Row],[SKU]],'[1]All Skus'!$A:$Y,2,FALSE))="AMX",(VLOOKUP(Table2[[#This Row],[SKU]],'[1]All Skus'!$A:$Y,23,FALSE)),""))</f>
        <v>Compliant</v>
      </c>
      <c r="T19" s="24" t="str">
        <f>(IF((VLOOKUP(Table2[[#This Row],[SKU]],'[1]All Skus'!$A:$Y,2,FALSE))="AMX",(VLOOKUP(Table2[[#This Row],[SKU]],'[1]All Skus'!$A:$Y,24,FALSE)),""))</f>
        <v>https://www.amx.com/en-US/products/hpx-1200</v>
      </c>
      <c r="U19" s="18">
        <v>17</v>
      </c>
    </row>
    <row r="20" spans="1:21" ht="15" customHeight="1" x14ac:dyDescent="0.3">
      <c r="A20" s="16" t="s">
        <v>38</v>
      </c>
      <c r="B20" s="17" t="str">
        <f>(IF((VLOOKUP(Table2[[#This Row],[SKU]],'[1]All Skus'!$A:$Y,2,FALSE))="AMX",(VLOOKUP(Table2[[#This Row],[SKU]],'[1]All Skus'!$A:$Y,3,FALSE)),""))</f>
        <v>Architectural Connectivity</v>
      </c>
      <c r="C20" s="17" t="str">
        <f>(IF((VLOOKUP(Table2[[#This Row],[SKU]],'[1]All Skus'!$A:$Y,2,FALSE))="AMX",(VLOOKUP(Table2[[#This Row],[SKU]],'[1]All Skus'!$A:$Y,4,FALSE)),""))</f>
        <v>HPX-1200SL-NA</v>
      </c>
      <c r="D20" s="18" t="str">
        <f>(IF((VLOOKUP(Table2[[#This Row],[SKU]],'[1]All Skus'!$A:$Y,2,FALSE))="AMX",(VLOOKUP(Table2[[#This Row],[SKU]],'[1]All Skus'!$A:$Y,5,FALSE)),""))</f>
        <v>AMX-ENV</v>
      </c>
      <c r="E20" s="19">
        <f>(IF((VLOOKUP(Table2[[#This Row],[SKU]],'[1]All Skus'!$A:$Y,2,FALSE))="AMX",(VLOOKUP(Table2[[#This Row],[SKU]],'[1]All Skus'!$A:$Y,6,FALSE)),""))</f>
        <v>0</v>
      </c>
      <c r="F20" s="18">
        <f>(IF((VLOOKUP(Table2[[#This Row],[SKU]],'[1]All Skus'!$A:$Y,2,FALSE))="AMX",(VLOOKUP(Table2[[#This Row],[SKU]],'[1]All Skus'!$A:$Y,7,FALSE)),""))</f>
        <v>0</v>
      </c>
      <c r="G20" s="26" t="str">
        <f>(IF((VLOOKUP(Table2[[#This Row],[SKU]],'[1]All Skus'!$A:$Y,2,FALSE))="AMX",(VLOOKUP(Table2[[#This Row],[SKU]],'[1]All Skus'!$A:$Y,8,FALSE)),""))</f>
        <v>12-space Hydraport SILVER, w/ US Power Outlet</v>
      </c>
      <c r="H20" s="26" t="str">
        <f>(IF((VLOOKUP(Table2[[#This Row],[SKU]],'[1]All Skus'!$A:$Y,2,FALSE))="AMX",(VLOOKUP(Table2[[#This Row],[SKU]],'[1]All Skus'!$A:$Y,9,FALSE)),""))</f>
        <v>Hydraport 12 Module Connection Port - Brushed Aluminum, with US Power Outlet - Modular connectivity system accommodates the diverse needs of conference and meeting room visitors. Elegant flush-mount design conveniently opens in both directions.</v>
      </c>
      <c r="I20" s="21">
        <f>(IF((VLOOKUP(Table2[[#This Row],[SKU]],'[1]All Skus'!$A:$Y,2,FALSE))="AMX",(VLOOKUP(Table2[[#This Row],[SKU]],'[1]All Skus'!$A:$Y,10,FALSE)),""))</f>
        <v>770</v>
      </c>
      <c r="J20" s="21">
        <f>(IF((VLOOKUP(Table2[[#This Row],[SKU]],'[1]All Skus'!$A:$Y,2,FALSE))="AMX",(VLOOKUP(Table2[[#This Row],[SKU]],'[1]All Skus'!$A:$Y,11,FALSE)),""))</f>
        <v>770</v>
      </c>
      <c r="K20" s="22">
        <f>(IF((VLOOKUP(Table2[[#This Row],[SKU]],'[1]All Skus'!$A:$Y,2,FALSE))="AMX",(VLOOKUP(Table2[[#This Row],[SKU]],'[1]All Skus'!$A:$Y,15,FALSE)),""))</f>
        <v>0</v>
      </c>
      <c r="L20" s="18">
        <f>(IF((VLOOKUP(Table2[[#This Row],[SKU]],'[1]All Skus'!$A:$Y,2,FALSE))="AMX",(VLOOKUP(Table2[[#This Row],[SKU]],'[1]All Skus'!$A:$Y,16,FALSE)),""))</f>
        <v>718878035481</v>
      </c>
      <c r="M20" s="18">
        <f>(IF((VLOOKUP(Table2[[#This Row],[SKU]],'[1]All Skus'!$A:$Y,2,FALSE))="AMX",(VLOOKUP(Table2[[#This Row],[SKU]],'[1]All Skus'!$A:$Y,17,FALSE)),""))</f>
        <v>0</v>
      </c>
      <c r="N20" s="23">
        <f>(IF((VLOOKUP(Table2[[#This Row],[SKU]],'[1]All Skus'!$A:$Y,2,FALSE))="AMX",(VLOOKUP(Table2[[#This Row],[SKU]],'[1]All Skus'!$A:$Y,18,FALSE)),""))</f>
        <v>4</v>
      </c>
      <c r="O20" s="23">
        <f>(IF((VLOOKUP(Table2[[#This Row],[SKU]],'[1]All Skus'!$A:$Y,2,FALSE))="AMX",(VLOOKUP(Table2[[#This Row],[SKU]],'[1]All Skus'!$A:$Y,19,FALSE)),""))</f>
        <v>21</v>
      </c>
      <c r="P20" s="23">
        <f>(IF((VLOOKUP(Table2[[#This Row],[SKU]],'[1]All Skus'!$A:$Y,2,FALSE))="AMX",(VLOOKUP(Table2[[#This Row],[SKU]],'[1]All Skus'!$A:$Y,20,FALSE)),""))</f>
        <v>8</v>
      </c>
      <c r="Q20" s="23">
        <f>(IF((VLOOKUP(Table2[[#This Row],[SKU]],'[1]All Skus'!$A:$Y,2,FALSE))="AMX",(VLOOKUP(Table2[[#This Row],[SKU]],'[1]All Skus'!$A:$Y,21,FALSE)),""))</f>
        <v>8</v>
      </c>
      <c r="R20" s="18" t="str">
        <f>(IF((VLOOKUP(Table2[[#This Row],[SKU]],'[1]All Skus'!$A:$Y,2,FALSE))="AMX",(VLOOKUP(Table2[[#This Row],[SKU]],'[1]All Skus'!$A:$Y,22,FALSE)),""))</f>
        <v>US</v>
      </c>
      <c r="S20" s="18" t="str">
        <f>(IF((VLOOKUP(Table2[[#This Row],[SKU]],'[1]All Skus'!$A:$Y,2,FALSE))="AMX",(VLOOKUP(Table2[[#This Row],[SKU]],'[1]All Skus'!$A:$Y,23,FALSE)),""))</f>
        <v>Compliant</v>
      </c>
      <c r="T20" s="24" t="str">
        <f>(IF((VLOOKUP(Table2[[#This Row],[SKU]],'[1]All Skus'!$A:$Y,2,FALSE))="AMX",(VLOOKUP(Table2[[#This Row],[SKU]],'[1]All Skus'!$A:$Y,24,FALSE)),""))</f>
        <v>https://www.amx.com/en-US/products/hpx-1200</v>
      </c>
      <c r="U20" s="18">
        <v>18</v>
      </c>
    </row>
    <row r="21" spans="1:21" ht="15" customHeight="1" x14ac:dyDescent="0.3">
      <c r="A21" s="16" t="s">
        <v>39</v>
      </c>
      <c r="B21" s="17" t="str">
        <f>(IF((VLOOKUP(Table2[[#This Row],[SKU]],'[1]All Skus'!$A:$Y,2,FALSE))="AMX",(VLOOKUP(Table2[[#This Row],[SKU]],'[1]All Skus'!$A:$Y,3,FALSE)),""))</f>
        <v>Networked AV</v>
      </c>
      <c r="C21" s="17" t="str">
        <f>(IF((VLOOKUP(Table2[[#This Row],[SKU]],'[1]All Skus'!$A:$Y,2,FALSE))="AMX",(VLOOKUP(Table2[[#This Row],[SKU]],'[1]All Skus'!$A:$Y,4,FALSE)),""))</f>
        <v>NMX-DEC-N2622S</v>
      </c>
      <c r="D21" s="18" t="str">
        <f>(IF((VLOOKUP(Table2[[#This Row],[SKU]],'[1]All Skus'!$A:$Y,2,FALSE))="AMX",(VLOOKUP(Table2[[#This Row],[SKU]],'[1]All Skus'!$A:$Y,5,FALSE)),""))</f>
        <v>AMX-NM</v>
      </c>
      <c r="E21" s="19">
        <f>(IF((VLOOKUP(Table2[[#This Row],[SKU]],'[1]All Skus'!$A:$Y,2,FALSE))="AMX",(VLOOKUP(Table2[[#This Row],[SKU]],'[1]All Skus'!$A:$Y,6,FALSE)),""))</f>
        <v>0</v>
      </c>
      <c r="F21" s="18">
        <f>(IF((VLOOKUP(Table2[[#This Row],[SKU]],'[1]All Skus'!$A:$Y,2,FALSE))="AMX",(VLOOKUP(Table2[[#This Row],[SKU]],'[1]All Skus'!$A:$Y,7,FALSE)),""))</f>
        <v>0</v>
      </c>
      <c r="G21" s="20" t="str">
        <f>(IF((VLOOKUP(Table2[[#This Row],[SKU]],'[1]All Skus'!$A:$Y,2,FALSE))="AMX",(VLOOKUP(Table2[[#This Row],[SKU]],'[1]All Skus'!$A:$Y,8,FALSE)),""))</f>
        <v>AMX N2600 Decoder, Dual Stream Codec</v>
      </c>
      <c r="H21" s="20" t="str">
        <f>(IF((VLOOKUP(Table2[[#This Row],[SKU]],'[1]All Skus'!$A:$Y,2,FALSE))="AMX",(VLOOKUP(Table2[[#This Row],[SKU]],'[1]All Skus'!$A:$Y,9,FALSE)),""))</f>
        <v>AMX N2600 Decoder, Dual Stream Codec, 4K60 4:4:4</v>
      </c>
      <c r="I21" s="21">
        <f>(IF((VLOOKUP(Table2[[#This Row],[SKU]],'[1]All Skus'!$A:$Y,2,FALSE))="AMX",(VLOOKUP(Table2[[#This Row],[SKU]],'[1]All Skus'!$A:$Y,10,FALSE)),""))</f>
        <v>1935</v>
      </c>
      <c r="J21" s="21">
        <f>(IF((VLOOKUP(Table2[[#This Row],[SKU]],'[1]All Skus'!$A:$Y,2,FALSE))="AMX",(VLOOKUP(Table2[[#This Row],[SKU]],'[1]All Skus'!$A:$Y,11,FALSE)),""))</f>
        <v>1935</v>
      </c>
      <c r="K21" s="22">
        <f>(IF((VLOOKUP(Table2[[#This Row],[SKU]],'[1]All Skus'!$A:$Y,2,FALSE))="AMX",(VLOOKUP(Table2[[#This Row],[SKU]],'[1]All Skus'!$A:$Y,15,FALSE)),""))</f>
        <v>0</v>
      </c>
      <c r="L21" s="18">
        <f>(IF((VLOOKUP(Table2[[#This Row],[SKU]],'[1]All Skus'!$A:$Y,2,FALSE))="AMX",(VLOOKUP(Table2[[#This Row],[SKU]],'[1]All Skus'!$A:$Y,16,FALSE)),""))</f>
        <v>718878035009</v>
      </c>
      <c r="M21" s="18">
        <f>(IF((VLOOKUP(Table2[[#This Row],[SKU]],'[1]All Skus'!$A:$Y,2,FALSE))="AMX",(VLOOKUP(Table2[[#This Row],[SKU]],'[1]All Skus'!$A:$Y,17,FALSE)),""))</f>
        <v>0</v>
      </c>
      <c r="N21" s="23">
        <f>(IF((VLOOKUP(Table2[[#This Row],[SKU]],'[1]All Skus'!$A:$Y,2,FALSE))="AMX",(VLOOKUP(Table2[[#This Row],[SKU]],'[1]All Skus'!$A:$Y,18,FALSE)),""))</f>
        <v>1.5</v>
      </c>
      <c r="O21" s="23">
        <f>(IF((VLOOKUP(Table2[[#This Row],[SKU]],'[1]All Skus'!$A:$Y,2,FALSE))="AMX",(VLOOKUP(Table2[[#This Row],[SKU]],'[1]All Skus'!$A:$Y,19,FALSE)),""))</f>
        <v>7.87</v>
      </c>
      <c r="P21" s="23">
        <f>(IF((VLOOKUP(Table2[[#This Row],[SKU]],'[1]All Skus'!$A:$Y,2,FALSE))="AMX",(VLOOKUP(Table2[[#This Row],[SKU]],'[1]All Skus'!$A:$Y,20,FALSE)),""))</f>
        <v>5</v>
      </c>
      <c r="Q21" s="23">
        <f>(IF((VLOOKUP(Table2[[#This Row],[SKU]],'[1]All Skus'!$A:$Y,2,FALSE))="AMX",(VLOOKUP(Table2[[#This Row],[SKU]],'[1]All Skus'!$A:$Y,21,FALSE)),""))</f>
        <v>1.05</v>
      </c>
      <c r="R21" s="18" t="str">
        <f>(IF((VLOOKUP(Table2[[#This Row],[SKU]],'[1]All Skus'!$A:$Y,2,FALSE))="AMX",(VLOOKUP(Table2[[#This Row],[SKU]],'[1]All Skus'!$A:$Y,22,FALSE)),""))</f>
        <v>TW</v>
      </c>
      <c r="S21" s="18" t="str">
        <f>(IF((VLOOKUP(Table2[[#This Row],[SKU]],'[1]All Skus'!$A:$Y,2,FALSE))="AMX",(VLOOKUP(Table2[[#This Row],[SKU]],'[1]All Skus'!$A:$Y,23,FALSE)),""))</f>
        <v>Compliant</v>
      </c>
      <c r="T21" s="24" t="str">
        <f>(IF((VLOOKUP(Table2[[#This Row],[SKU]],'[1]All Skus'!$A:$Y,2,FALSE))="AMX",(VLOOKUP(Table2[[#This Row],[SKU]],'[1]All Skus'!$A:$Y,24,FALSE)),""))</f>
        <v>https://www.amx.com/en-US/products/nmx-dec-n2622s-decoder</v>
      </c>
      <c r="U21" s="18">
        <v>19</v>
      </c>
    </row>
    <row r="22" spans="1:21" ht="15" customHeight="1" x14ac:dyDescent="0.3">
      <c r="A22" s="16" t="s">
        <v>40</v>
      </c>
      <c r="B22" s="17" t="str">
        <f>(IF((VLOOKUP(Table2[[#This Row],[SKU]],'[1]All Skus'!$A:$Y,2,FALSE))="AMX",(VLOOKUP(Table2[[#This Row],[SKU]],'[1]All Skus'!$A:$Y,3,FALSE)),""))</f>
        <v>Networked AV</v>
      </c>
      <c r="C22" s="17" t="str">
        <f>(IF((VLOOKUP(Table2[[#This Row],[SKU]],'[1]All Skus'!$A:$Y,2,FALSE))="AMX",(VLOOKUP(Table2[[#This Row],[SKU]],'[1]All Skus'!$A:$Y,4,FALSE)),""))</f>
        <v>NMX-DEC-N2625-WP-NA</v>
      </c>
      <c r="D22" s="18" t="str">
        <f>(IF((VLOOKUP(Table2[[#This Row],[SKU]],'[1]All Skus'!$A:$Y,2,FALSE))="AMX",(VLOOKUP(Table2[[#This Row],[SKU]],'[1]All Skus'!$A:$Y,5,FALSE)),""))</f>
        <v>AMX-NM</v>
      </c>
      <c r="E22" s="19">
        <f>(IF((VLOOKUP(Table2[[#This Row],[SKU]],'[1]All Skus'!$A:$Y,2,FALSE))="AMX",(VLOOKUP(Table2[[#This Row],[SKU]],'[1]All Skus'!$A:$Y,6,FALSE)),""))</f>
        <v>0</v>
      </c>
      <c r="F22" s="18" t="str">
        <f>(IF((VLOOKUP(Table2[[#This Row],[SKU]],'[1]All Skus'!$A:$Y,2,FALSE))="AMX",(VLOOKUP(Table2[[#This Row],[SKU]],'[1]All Skus'!$A:$Y,7,FALSE)),""))</f>
        <v xml:space="preserve">limited availability </v>
      </c>
      <c r="G22" s="20" t="str">
        <f>(IF((VLOOKUP(Table2[[#This Row],[SKU]],'[1]All Skus'!$A:$Y,2,FALSE))="AMX",(VLOOKUP(Table2[[#This Row],[SKU]],'[1]All Skus'!$A:$Y,8,FALSE)),""))</f>
        <v>AMX N2600 Decoder Wall Plate, Decora Style</v>
      </c>
      <c r="H22" s="20" t="str">
        <f>(IF((VLOOKUP(Table2[[#This Row],[SKU]],'[1]All Skus'!$A:$Y,2,FALSE))="AMX",(VLOOKUP(Table2[[#This Row],[SKU]],'[1]All Skus'!$A:$Y,9,FALSE)),""))</f>
        <v>AMX N2600 Decoder Wall Plate, Decora Style, 4K60 4:4:4</v>
      </c>
      <c r="I22" s="21">
        <f>(IF((VLOOKUP(Table2[[#This Row],[SKU]],'[1]All Skus'!$A:$Y,2,FALSE))="AMX",(VLOOKUP(Table2[[#This Row],[SKU]],'[1]All Skus'!$A:$Y,10,FALSE)),""))</f>
        <v>1710</v>
      </c>
      <c r="J22" s="21">
        <f>(IF((VLOOKUP(Table2[[#This Row],[SKU]],'[1]All Skus'!$A:$Y,2,FALSE))="AMX",(VLOOKUP(Table2[[#This Row],[SKU]],'[1]All Skus'!$A:$Y,11,FALSE)),""))</f>
        <v>1710</v>
      </c>
      <c r="K22" s="22">
        <f>(IF((VLOOKUP(Table2[[#This Row],[SKU]],'[1]All Skus'!$A:$Y,2,FALSE))="AMX",(VLOOKUP(Table2[[#This Row],[SKU]],'[1]All Skus'!$A:$Y,15,FALSE)),""))</f>
        <v>0</v>
      </c>
      <c r="L22" s="18">
        <f>(IF((VLOOKUP(Table2[[#This Row],[SKU]],'[1]All Skus'!$A:$Y,2,FALSE))="AMX",(VLOOKUP(Table2[[#This Row],[SKU]],'[1]All Skus'!$A:$Y,16,FALSE)),""))</f>
        <v>718878035146</v>
      </c>
      <c r="M22" s="18">
        <f>(IF((VLOOKUP(Table2[[#This Row],[SKU]],'[1]All Skus'!$A:$Y,2,FALSE))="AMX",(VLOOKUP(Table2[[#This Row],[SKU]],'[1]All Skus'!$A:$Y,17,FALSE)),""))</f>
        <v>0</v>
      </c>
      <c r="N22" s="23">
        <f>(IF((VLOOKUP(Table2[[#This Row],[SKU]],'[1]All Skus'!$A:$Y,2,FALSE))="AMX",(VLOOKUP(Table2[[#This Row],[SKU]],'[1]All Skus'!$A:$Y,18,FALSE)),""))</f>
        <v>0.9</v>
      </c>
      <c r="O22" s="23">
        <f>(IF((VLOOKUP(Table2[[#This Row],[SKU]],'[1]All Skus'!$A:$Y,2,FALSE))="AMX",(VLOOKUP(Table2[[#This Row],[SKU]],'[1]All Skus'!$A:$Y,19,FALSE)),""))</f>
        <v>5.2</v>
      </c>
      <c r="P22" s="23">
        <f>(IF((VLOOKUP(Table2[[#This Row],[SKU]],'[1]All Skus'!$A:$Y,2,FALSE))="AMX",(VLOOKUP(Table2[[#This Row],[SKU]],'[1]All Skus'!$A:$Y,20,FALSE)),""))</f>
        <v>2.2999999999999998</v>
      </c>
      <c r="Q22" s="23">
        <f>(IF((VLOOKUP(Table2[[#This Row],[SKU]],'[1]All Skus'!$A:$Y,2,FALSE))="AMX",(VLOOKUP(Table2[[#This Row],[SKU]],'[1]All Skus'!$A:$Y,21,FALSE)),""))</f>
        <v>4.2</v>
      </c>
      <c r="R22" s="18" t="str">
        <f>(IF((VLOOKUP(Table2[[#This Row],[SKU]],'[1]All Skus'!$A:$Y,2,FALSE))="AMX",(VLOOKUP(Table2[[#This Row],[SKU]],'[1]All Skus'!$A:$Y,22,FALSE)),""))</f>
        <v>TW</v>
      </c>
      <c r="S22" s="18" t="str">
        <f>(IF((VLOOKUP(Table2[[#This Row],[SKU]],'[1]All Skus'!$A:$Y,2,FALSE))="AMX",(VLOOKUP(Table2[[#This Row],[SKU]],'[1]All Skus'!$A:$Y,23,FALSE)),""))</f>
        <v>Compliant</v>
      </c>
      <c r="T22" s="24" t="str">
        <f>(IF((VLOOKUP(Table2[[#This Row],[SKU]],'[1]All Skus'!$A:$Y,2,FALSE))="AMX",(VLOOKUP(Table2[[#This Row],[SKU]],'[1]All Skus'!$A:$Y,24,FALSE)),""))</f>
        <v>https://www.amx.com/en-US/products/nmx-dec-n2625-wp-decoder-wallplate</v>
      </c>
      <c r="U22" s="18">
        <v>20</v>
      </c>
    </row>
    <row r="23" spans="1:21" ht="15" customHeight="1" x14ac:dyDescent="0.3">
      <c r="A23" s="16" t="s">
        <v>41</v>
      </c>
      <c r="B23" s="17" t="str">
        <f>(IF((VLOOKUP(Table2[[#This Row],[SKU]],'[1]All Skus'!$A:$Y,2,FALSE))="AMX",(VLOOKUP(Table2[[#This Row],[SKU]],'[1]All Skus'!$A:$Y,3,FALSE)),""))</f>
        <v>Networked AV</v>
      </c>
      <c r="C23" s="17" t="str">
        <f>(IF((VLOOKUP(Table2[[#This Row],[SKU]],'[1]All Skus'!$A:$Y,2,FALSE))="AMX",(VLOOKUP(Table2[[#This Row],[SKU]],'[1]All Skus'!$A:$Y,4,FALSE)),""))</f>
        <v>NMX-DEC-N2625D-WP-NA</v>
      </c>
      <c r="D23" s="18" t="str">
        <f>(IF((VLOOKUP(Table2[[#This Row],[SKU]],'[1]All Skus'!$A:$Y,2,FALSE))="AMX",(VLOOKUP(Table2[[#This Row],[SKU]],'[1]All Skus'!$A:$Y,5,FALSE)),""))</f>
        <v>AMX-NM</v>
      </c>
      <c r="E23" s="19">
        <f>(IF((VLOOKUP(Table2[[#This Row],[SKU]],'[1]All Skus'!$A:$Y,2,FALSE))="AMX",(VLOOKUP(Table2[[#This Row],[SKU]],'[1]All Skus'!$A:$Y,6,FALSE)),""))</f>
        <v>0</v>
      </c>
      <c r="F23" s="18">
        <f>(IF((VLOOKUP(Table2[[#This Row],[SKU]],'[1]All Skus'!$A:$Y,2,FALSE))="AMX",(VLOOKUP(Table2[[#This Row],[SKU]],'[1]All Skus'!$A:$Y,7,FALSE)),""))</f>
        <v>0</v>
      </c>
      <c r="G23" s="26" t="str">
        <f>(IF((VLOOKUP(Table2[[#This Row],[SKU]],'[1]All Skus'!$A:$Y,2,FALSE))="AMX",(VLOOKUP(Table2[[#This Row],[SKU]],'[1]All Skus'!$A:$Y,8,FALSE)),""))</f>
        <v>AMX N2625D Decoder Wall Plate w/ Dante, Decora Style</v>
      </c>
      <c r="H23" s="26" t="str">
        <f>(IF((VLOOKUP(Table2[[#This Row],[SKU]],'[1]All Skus'!$A:$Y,2,FALSE))="AMX",(VLOOKUP(Table2[[#This Row],[SKU]],'[1]All Skus'!$A:$Y,9,FALSE)),""))</f>
        <v>AMX N2625D Decoder Wall Plate w/ Dante, Decora Style, 4K60 4:4:4</v>
      </c>
      <c r="I23" s="21">
        <f>(IF((VLOOKUP(Table2[[#This Row],[SKU]],'[1]All Skus'!$A:$Y,2,FALSE))="AMX",(VLOOKUP(Table2[[#This Row],[SKU]],'[1]All Skus'!$A:$Y,10,FALSE)),""))</f>
        <v>1715</v>
      </c>
      <c r="J23" s="21">
        <f>(IF((VLOOKUP(Table2[[#This Row],[SKU]],'[1]All Skus'!$A:$Y,2,FALSE))="AMX",(VLOOKUP(Table2[[#This Row],[SKU]],'[1]All Skus'!$A:$Y,11,FALSE)),""))</f>
        <v>1715</v>
      </c>
      <c r="K23" s="22">
        <f>(IF((VLOOKUP(Table2[[#This Row],[SKU]],'[1]All Skus'!$A:$Y,2,FALSE))="AMX",(VLOOKUP(Table2[[#This Row],[SKU]],'[1]All Skus'!$A:$Y,15,FALSE)),""))</f>
        <v>0</v>
      </c>
      <c r="L23" s="18">
        <f>(IF((VLOOKUP(Table2[[#This Row],[SKU]],'[1]All Skus'!$A:$Y,2,FALSE))="AMX",(VLOOKUP(Table2[[#This Row],[SKU]],'[1]All Skus'!$A:$Y,16,FALSE)),""))</f>
        <v>718878035535</v>
      </c>
      <c r="M23" s="18">
        <f>(IF((VLOOKUP(Table2[[#This Row],[SKU]],'[1]All Skus'!$A:$Y,2,FALSE))="AMX",(VLOOKUP(Table2[[#This Row],[SKU]],'[1]All Skus'!$A:$Y,17,FALSE)),""))</f>
        <v>0</v>
      </c>
      <c r="N23" s="23">
        <f>(IF((VLOOKUP(Table2[[#This Row],[SKU]],'[1]All Skus'!$A:$Y,2,FALSE))="AMX",(VLOOKUP(Table2[[#This Row],[SKU]],'[1]All Skus'!$A:$Y,18,FALSE)),""))</f>
        <v>0.9</v>
      </c>
      <c r="O23" s="23">
        <f>(IF((VLOOKUP(Table2[[#This Row],[SKU]],'[1]All Skus'!$A:$Y,2,FALSE))="AMX",(VLOOKUP(Table2[[#This Row],[SKU]],'[1]All Skus'!$A:$Y,19,FALSE)),""))</f>
        <v>5.2</v>
      </c>
      <c r="P23" s="23">
        <f>(IF((VLOOKUP(Table2[[#This Row],[SKU]],'[1]All Skus'!$A:$Y,2,FALSE))="AMX",(VLOOKUP(Table2[[#This Row],[SKU]],'[1]All Skus'!$A:$Y,20,FALSE)),""))</f>
        <v>2.29</v>
      </c>
      <c r="Q23" s="23">
        <f>(IF((VLOOKUP(Table2[[#This Row],[SKU]],'[1]All Skus'!$A:$Y,2,FALSE))="AMX",(VLOOKUP(Table2[[#This Row],[SKU]],'[1]All Skus'!$A:$Y,21,FALSE)),""))</f>
        <v>4.17</v>
      </c>
      <c r="R23" s="18" t="str">
        <f>(IF((VLOOKUP(Table2[[#This Row],[SKU]],'[1]All Skus'!$A:$Y,2,FALSE))="AMX",(VLOOKUP(Table2[[#This Row],[SKU]],'[1]All Skus'!$A:$Y,22,FALSE)),""))</f>
        <v>TW</v>
      </c>
      <c r="S23" s="18" t="str">
        <f>(IF((VLOOKUP(Table2[[#This Row],[SKU]],'[1]All Skus'!$A:$Y,2,FALSE))="AMX",(VLOOKUP(Table2[[#This Row],[SKU]],'[1]All Skus'!$A:$Y,23,FALSE)),""))</f>
        <v>Compliant</v>
      </c>
      <c r="T23" s="24" t="str">
        <f>(IF((VLOOKUP(Table2[[#This Row],[SKU]],'[1]All Skus'!$A:$Y,2,FALSE))="AMX",(VLOOKUP(Table2[[#This Row],[SKU]],'[1]All Skus'!$A:$Y,24,FALSE)),""))</f>
        <v>https://www.amx.com/products/nmx-dec-n2625d-wp</v>
      </c>
      <c r="U23" s="18">
        <v>21</v>
      </c>
    </row>
    <row r="24" spans="1:21" ht="15" customHeight="1" x14ac:dyDescent="0.3">
      <c r="A24" s="16" t="s">
        <v>42</v>
      </c>
      <c r="B24" s="17" t="str">
        <f>(IF((VLOOKUP(Table2[[#This Row],[SKU]],'[1]All Skus'!$A:$Y,2,FALSE))="AMX",(VLOOKUP(Table2[[#This Row],[SKU]],'[1]All Skus'!$A:$Y,3,FALSE)),""))</f>
        <v>Networked AV</v>
      </c>
      <c r="C24" s="17" t="str">
        <f>(IF((VLOOKUP(Table2[[#This Row],[SKU]],'[1]All Skus'!$A:$Y,2,FALSE))="AMX",(VLOOKUP(Table2[[#This Row],[SKU]],'[1]All Skus'!$A:$Y,4,FALSE)),""))</f>
        <v>NMX-ENC-N2612S</v>
      </c>
      <c r="D24" s="18" t="str">
        <f>(IF((VLOOKUP(Table2[[#This Row],[SKU]],'[1]All Skus'!$A:$Y,2,FALSE))="AMX",(VLOOKUP(Table2[[#This Row],[SKU]],'[1]All Skus'!$A:$Y,5,FALSE)),""))</f>
        <v>AMX-NM</v>
      </c>
      <c r="E24" s="19">
        <f>(IF((VLOOKUP(Table2[[#This Row],[SKU]],'[1]All Skus'!$A:$Y,2,FALSE))="AMX",(VLOOKUP(Table2[[#This Row],[SKU]],'[1]All Skus'!$A:$Y,6,FALSE)),""))</f>
        <v>0</v>
      </c>
      <c r="F24" s="18">
        <f>(IF((VLOOKUP(Table2[[#This Row],[SKU]],'[1]All Skus'!$A:$Y,2,FALSE))="AMX",(VLOOKUP(Table2[[#This Row],[SKU]],'[1]All Skus'!$A:$Y,7,FALSE)),""))</f>
        <v>0</v>
      </c>
      <c r="G24" s="20" t="str">
        <f>(IF((VLOOKUP(Table2[[#This Row],[SKU]],'[1]All Skus'!$A:$Y,2,FALSE))="AMX",(VLOOKUP(Table2[[#This Row],[SKU]],'[1]All Skus'!$A:$Y,8,FALSE)),""))</f>
        <v>AMX N2600 Encoder, Dual Stream Codec</v>
      </c>
      <c r="H24" s="20" t="str">
        <f>(IF((VLOOKUP(Table2[[#This Row],[SKU]],'[1]All Skus'!$A:$Y,2,FALSE))="AMX",(VLOOKUP(Table2[[#This Row],[SKU]],'[1]All Skus'!$A:$Y,9,FALSE)),""))</f>
        <v>AMX N2600 Encoder, Dual Stream Codec, 4K60 4:4:4</v>
      </c>
      <c r="I24" s="21">
        <f>(IF((VLOOKUP(Table2[[#This Row],[SKU]],'[1]All Skus'!$A:$Y,2,FALSE))="AMX",(VLOOKUP(Table2[[#This Row],[SKU]],'[1]All Skus'!$A:$Y,10,FALSE)),""))</f>
        <v>1935</v>
      </c>
      <c r="J24" s="21">
        <f>(IF((VLOOKUP(Table2[[#This Row],[SKU]],'[1]All Skus'!$A:$Y,2,FALSE))="AMX",(VLOOKUP(Table2[[#This Row],[SKU]],'[1]All Skus'!$A:$Y,11,FALSE)),""))</f>
        <v>1935</v>
      </c>
      <c r="K24" s="22">
        <f>(IF((VLOOKUP(Table2[[#This Row],[SKU]],'[1]All Skus'!$A:$Y,2,FALSE))="AMX",(VLOOKUP(Table2[[#This Row],[SKU]],'[1]All Skus'!$A:$Y,15,FALSE)),""))</f>
        <v>0</v>
      </c>
      <c r="L24" s="18">
        <f>(IF((VLOOKUP(Table2[[#This Row],[SKU]],'[1]All Skus'!$A:$Y,2,FALSE))="AMX",(VLOOKUP(Table2[[#This Row],[SKU]],'[1]All Skus'!$A:$Y,16,FALSE)),""))</f>
        <v>718878035016</v>
      </c>
      <c r="M24" s="18">
        <f>(IF((VLOOKUP(Table2[[#This Row],[SKU]],'[1]All Skus'!$A:$Y,2,FALSE))="AMX",(VLOOKUP(Table2[[#This Row],[SKU]],'[1]All Skus'!$A:$Y,17,FALSE)),""))</f>
        <v>0</v>
      </c>
      <c r="N24" s="23">
        <f>(IF((VLOOKUP(Table2[[#This Row],[SKU]],'[1]All Skus'!$A:$Y,2,FALSE))="AMX",(VLOOKUP(Table2[[#This Row],[SKU]],'[1]All Skus'!$A:$Y,18,FALSE)),""))</f>
        <v>1.5</v>
      </c>
      <c r="O24" s="23">
        <f>(IF((VLOOKUP(Table2[[#This Row],[SKU]],'[1]All Skus'!$A:$Y,2,FALSE))="AMX",(VLOOKUP(Table2[[#This Row],[SKU]],'[1]All Skus'!$A:$Y,19,FALSE)),""))</f>
        <v>7.87</v>
      </c>
      <c r="P24" s="23">
        <f>(IF((VLOOKUP(Table2[[#This Row],[SKU]],'[1]All Skus'!$A:$Y,2,FALSE))="AMX",(VLOOKUP(Table2[[#This Row],[SKU]],'[1]All Skus'!$A:$Y,20,FALSE)),""))</f>
        <v>5</v>
      </c>
      <c r="Q24" s="23">
        <f>(IF((VLOOKUP(Table2[[#This Row],[SKU]],'[1]All Skus'!$A:$Y,2,FALSE))="AMX",(VLOOKUP(Table2[[#This Row],[SKU]],'[1]All Skus'!$A:$Y,21,FALSE)),""))</f>
        <v>1.05</v>
      </c>
      <c r="R24" s="18" t="str">
        <f>(IF((VLOOKUP(Table2[[#This Row],[SKU]],'[1]All Skus'!$A:$Y,2,FALSE))="AMX",(VLOOKUP(Table2[[#This Row],[SKU]],'[1]All Skus'!$A:$Y,22,FALSE)),""))</f>
        <v>TW</v>
      </c>
      <c r="S24" s="18" t="str">
        <f>(IF((VLOOKUP(Table2[[#This Row],[SKU]],'[1]All Skus'!$A:$Y,2,FALSE))="AMX",(VLOOKUP(Table2[[#This Row],[SKU]],'[1]All Skus'!$A:$Y,23,FALSE)),""))</f>
        <v>Compliant</v>
      </c>
      <c r="T24" s="24" t="str">
        <f>(IF((VLOOKUP(Table2[[#This Row],[SKU]],'[1]All Skus'!$A:$Y,2,FALSE))="AMX",(VLOOKUP(Table2[[#This Row],[SKU]],'[1]All Skus'!$A:$Y,24,FALSE)),""))</f>
        <v>https://www.amx.com/en-US/products/nmx-enc-n2612s-encoder</v>
      </c>
      <c r="U24" s="18">
        <v>22</v>
      </c>
    </row>
    <row r="25" spans="1:21" ht="15" customHeight="1" x14ac:dyDescent="0.3">
      <c r="A25" s="16" t="s">
        <v>43</v>
      </c>
      <c r="B25" s="17" t="str">
        <f>(IF((VLOOKUP(Table2[[#This Row],[SKU]],'[1]All Skus'!$A:$Y,2,FALSE))="AMX",(VLOOKUP(Table2[[#This Row],[SKU]],'[1]All Skus'!$A:$Y,3,FALSE)),""))</f>
        <v>Networked AV</v>
      </c>
      <c r="C25" s="17" t="str">
        <f>(IF((VLOOKUP(Table2[[#This Row],[SKU]],'[1]All Skus'!$A:$Y,2,FALSE))="AMX",(VLOOKUP(Table2[[#This Row],[SKU]],'[1]All Skus'!$A:$Y,4,FALSE)),""))</f>
        <v>NMX-ENC-N2612S-C</v>
      </c>
      <c r="D25" s="18" t="str">
        <f>(IF((VLOOKUP(Table2[[#This Row],[SKU]],'[1]All Skus'!$A:$Y,2,FALSE))="AMX",(VLOOKUP(Table2[[#This Row],[SKU]],'[1]All Skus'!$A:$Y,5,FALSE)),""))</f>
        <v>AMX-NM</v>
      </c>
      <c r="E25" s="19">
        <f>(IF((VLOOKUP(Table2[[#This Row],[SKU]],'[1]All Skus'!$A:$Y,2,FALSE))="AMX",(VLOOKUP(Table2[[#This Row],[SKU]],'[1]All Skus'!$A:$Y,6,FALSE)),""))</f>
        <v>0</v>
      </c>
      <c r="F25" s="18">
        <f>(IF((VLOOKUP(Table2[[#This Row],[SKU]],'[1]All Skus'!$A:$Y,2,FALSE))="AMX",(VLOOKUP(Table2[[#This Row],[SKU]],'[1]All Skus'!$A:$Y,7,FALSE)),""))</f>
        <v>0</v>
      </c>
      <c r="G25" s="20" t="str">
        <f>(IF((VLOOKUP(Table2[[#This Row],[SKU]],'[1]All Skus'!$A:$Y,2,FALSE))="AMX",(VLOOKUP(Table2[[#This Row],[SKU]],'[1]All Skus'!$A:$Y,8,FALSE)),""))</f>
        <v>AMX N2600 Encoder Card, Dual Stream Codec</v>
      </c>
      <c r="H25" s="20" t="str">
        <f>(IF((VLOOKUP(Table2[[#This Row],[SKU]],'[1]All Skus'!$A:$Y,2,FALSE))="AMX",(VLOOKUP(Table2[[#This Row],[SKU]],'[1]All Skus'!$A:$Y,9,FALSE)),""))</f>
        <v>AMX N2600 Encoder Card, Dual Stream Codec, 4K60 4:4:4</v>
      </c>
      <c r="I25" s="21">
        <f>(IF((VLOOKUP(Table2[[#This Row],[SKU]],'[1]All Skus'!$A:$Y,2,FALSE))="AMX",(VLOOKUP(Table2[[#This Row],[SKU]],'[1]All Skus'!$A:$Y,10,FALSE)),""))</f>
        <v>1905</v>
      </c>
      <c r="J25" s="21">
        <f>(IF((VLOOKUP(Table2[[#This Row],[SKU]],'[1]All Skus'!$A:$Y,2,FALSE))="AMX",(VLOOKUP(Table2[[#This Row],[SKU]],'[1]All Skus'!$A:$Y,11,FALSE)),""))</f>
        <v>1905</v>
      </c>
      <c r="K25" s="22">
        <f>(IF((VLOOKUP(Table2[[#This Row],[SKU]],'[1]All Skus'!$A:$Y,2,FALSE))="AMX",(VLOOKUP(Table2[[#This Row],[SKU]],'[1]All Skus'!$A:$Y,15,FALSE)),""))</f>
        <v>0</v>
      </c>
      <c r="L25" s="18">
        <f>(IF((VLOOKUP(Table2[[#This Row],[SKU]],'[1]All Skus'!$A:$Y,2,FALSE))="AMX",(VLOOKUP(Table2[[#This Row],[SKU]],'[1]All Skus'!$A:$Y,16,FALSE)),""))</f>
        <v>718878034811</v>
      </c>
      <c r="M25" s="18">
        <f>(IF((VLOOKUP(Table2[[#This Row],[SKU]],'[1]All Skus'!$A:$Y,2,FALSE))="AMX",(VLOOKUP(Table2[[#This Row],[SKU]],'[1]All Skus'!$A:$Y,17,FALSE)),""))</f>
        <v>0</v>
      </c>
      <c r="N25" s="23">
        <f>(IF((VLOOKUP(Table2[[#This Row],[SKU]],'[1]All Skus'!$A:$Y,2,FALSE))="AMX",(VLOOKUP(Table2[[#This Row],[SKU]],'[1]All Skus'!$A:$Y,18,FALSE)),""))</f>
        <v>1.5</v>
      </c>
      <c r="O25" s="23">
        <f>(IF((VLOOKUP(Table2[[#This Row],[SKU]],'[1]All Skus'!$A:$Y,2,FALSE))="AMX",(VLOOKUP(Table2[[#This Row],[SKU]],'[1]All Skus'!$A:$Y,19,FALSE)),""))</f>
        <v>7.87</v>
      </c>
      <c r="P25" s="23">
        <f>(IF((VLOOKUP(Table2[[#This Row],[SKU]],'[1]All Skus'!$A:$Y,2,FALSE))="AMX",(VLOOKUP(Table2[[#This Row],[SKU]],'[1]All Skus'!$A:$Y,20,FALSE)),""))</f>
        <v>5</v>
      </c>
      <c r="Q25" s="23">
        <f>(IF((VLOOKUP(Table2[[#This Row],[SKU]],'[1]All Skus'!$A:$Y,2,FALSE))="AMX",(VLOOKUP(Table2[[#This Row],[SKU]],'[1]All Skus'!$A:$Y,21,FALSE)),""))</f>
        <v>1.05</v>
      </c>
      <c r="R25" s="18" t="str">
        <f>(IF((VLOOKUP(Table2[[#This Row],[SKU]],'[1]All Skus'!$A:$Y,2,FALSE))="AMX",(VLOOKUP(Table2[[#This Row],[SKU]],'[1]All Skus'!$A:$Y,22,FALSE)),""))</f>
        <v>TW</v>
      </c>
      <c r="S25" s="18" t="str">
        <f>(IF((VLOOKUP(Table2[[#This Row],[SKU]],'[1]All Skus'!$A:$Y,2,FALSE))="AMX",(VLOOKUP(Table2[[#This Row],[SKU]],'[1]All Skus'!$A:$Y,23,FALSE)),""))</f>
        <v>Compliant</v>
      </c>
      <c r="T25" s="24" t="str">
        <f>(IF((VLOOKUP(Table2[[#This Row],[SKU]],'[1]All Skus'!$A:$Y,2,FALSE))="AMX",(VLOOKUP(Table2[[#This Row],[SKU]],'[1]All Skus'!$A:$Y,24,FALSE)),""))</f>
        <v>https://www.amx.com/en-US/products/nmx-enc-n2612s-c-encoder-card</v>
      </c>
      <c r="U25" s="18">
        <v>23</v>
      </c>
    </row>
    <row r="26" spans="1:21" ht="15" customHeight="1" x14ac:dyDescent="0.3">
      <c r="A26" s="16" t="s">
        <v>44</v>
      </c>
      <c r="B26" s="17" t="str">
        <f>(IF((VLOOKUP(Table2[[#This Row],[SKU]],'[1]All Skus'!$A:$Y,2,FALSE))="AMX",(VLOOKUP(Table2[[#This Row],[SKU]],'[1]All Skus'!$A:$Y,3,FALSE)),""))</f>
        <v>Networked AV</v>
      </c>
      <c r="C26" s="17" t="str">
        <f>(IF((VLOOKUP(Table2[[#This Row],[SKU]],'[1]All Skus'!$A:$Y,2,FALSE))="AMX",(VLOOKUP(Table2[[#This Row],[SKU]],'[1]All Skus'!$A:$Y,4,FALSE)),""))</f>
        <v>NMX-ENC-N2615-WP-NA</v>
      </c>
      <c r="D26" s="18" t="str">
        <f>(IF((VLOOKUP(Table2[[#This Row],[SKU]],'[1]All Skus'!$A:$Y,2,FALSE))="AMX",(VLOOKUP(Table2[[#This Row],[SKU]],'[1]All Skus'!$A:$Y,5,FALSE)),""))</f>
        <v>AMX-NM</v>
      </c>
      <c r="E26" s="19">
        <f>(IF((VLOOKUP(Table2[[#This Row],[SKU]],'[1]All Skus'!$A:$Y,2,FALSE))="AMX",(VLOOKUP(Table2[[#This Row],[SKU]],'[1]All Skus'!$A:$Y,6,FALSE)),""))</f>
        <v>0</v>
      </c>
      <c r="F26" s="18" t="str">
        <f>(IF((VLOOKUP(Table2[[#This Row],[SKU]],'[1]All Skus'!$A:$Y,2,FALSE))="AMX",(VLOOKUP(Table2[[#This Row],[SKU]],'[1]All Skus'!$A:$Y,7,FALSE)),""))</f>
        <v xml:space="preserve">limited availability </v>
      </c>
      <c r="G26" s="20" t="str">
        <f>(IF((VLOOKUP(Table2[[#This Row],[SKU]],'[1]All Skus'!$A:$Y,2,FALSE))="AMX",(VLOOKUP(Table2[[#This Row],[SKU]],'[1]All Skus'!$A:$Y,8,FALSE)),""))</f>
        <v>AMX N2600 Encoder Wall Plate, Decora Style</v>
      </c>
      <c r="H26" s="20" t="str">
        <f>(IF((VLOOKUP(Table2[[#This Row],[SKU]],'[1]All Skus'!$A:$Y,2,FALSE))="AMX",(VLOOKUP(Table2[[#This Row],[SKU]],'[1]All Skus'!$A:$Y,9,FALSE)),""))</f>
        <v>AMX N2600 Encoder Wall Plate, Decora Style, 4K60 4:4:4</v>
      </c>
      <c r="I26" s="21">
        <f>(IF((VLOOKUP(Table2[[#This Row],[SKU]],'[1]All Skus'!$A:$Y,2,FALSE))="AMX",(VLOOKUP(Table2[[#This Row],[SKU]],'[1]All Skus'!$A:$Y,10,FALSE)),""))</f>
        <v>1655</v>
      </c>
      <c r="J26" s="21">
        <f>(IF((VLOOKUP(Table2[[#This Row],[SKU]],'[1]All Skus'!$A:$Y,2,FALSE))="AMX",(VLOOKUP(Table2[[#This Row],[SKU]],'[1]All Skus'!$A:$Y,11,FALSE)),""))</f>
        <v>1655</v>
      </c>
      <c r="K26" s="22">
        <f>(IF((VLOOKUP(Table2[[#This Row],[SKU]],'[1]All Skus'!$A:$Y,2,FALSE))="AMX",(VLOOKUP(Table2[[#This Row],[SKU]],'[1]All Skus'!$A:$Y,15,FALSE)),""))</f>
        <v>0</v>
      </c>
      <c r="L26" s="18">
        <f>(IF((VLOOKUP(Table2[[#This Row],[SKU]],'[1]All Skus'!$A:$Y,2,FALSE))="AMX",(VLOOKUP(Table2[[#This Row],[SKU]],'[1]All Skus'!$A:$Y,16,FALSE)),""))</f>
        <v>718878034996</v>
      </c>
      <c r="M26" s="18">
        <f>(IF((VLOOKUP(Table2[[#This Row],[SKU]],'[1]All Skus'!$A:$Y,2,FALSE))="AMX",(VLOOKUP(Table2[[#This Row],[SKU]],'[1]All Skus'!$A:$Y,17,FALSE)),""))</f>
        <v>0</v>
      </c>
      <c r="N26" s="23">
        <f>(IF((VLOOKUP(Table2[[#This Row],[SKU]],'[1]All Skus'!$A:$Y,2,FALSE))="AMX",(VLOOKUP(Table2[[#This Row],[SKU]],'[1]All Skus'!$A:$Y,18,FALSE)),""))</f>
        <v>0.9</v>
      </c>
      <c r="O26" s="23">
        <f>(IF((VLOOKUP(Table2[[#This Row],[SKU]],'[1]All Skus'!$A:$Y,2,FALSE))="AMX",(VLOOKUP(Table2[[#This Row],[SKU]],'[1]All Skus'!$A:$Y,19,FALSE)),""))</f>
        <v>5.2</v>
      </c>
      <c r="P26" s="23">
        <f>(IF((VLOOKUP(Table2[[#This Row],[SKU]],'[1]All Skus'!$A:$Y,2,FALSE))="AMX",(VLOOKUP(Table2[[#This Row],[SKU]],'[1]All Skus'!$A:$Y,20,FALSE)),""))</f>
        <v>2.2999999999999998</v>
      </c>
      <c r="Q26" s="23">
        <f>(IF((VLOOKUP(Table2[[#This Row],[SKU]],'[1]All Skus'!$A:$Y,2,FALSE))="AMX",(VLOOKUP(Table2[[#This Row],[SKU]],'[1]All Skus'!$A:$Y,21,FALSE)),""))</f>
        <v>4.2</v>
      </c>
      <c r="R26" s="18" t="str">
        <f>(IF((VLOOKUP(Table2[[#This Row],[SKU]],'[1]All Skus'!$A:$Y,2,FALSE))="AMX",(VLOOKUP(Table2[[#This Row],[SKU]],'[1]All Skus'!$A:$Y,22,FALSE)),""))</f>
        <v>TW</v>
      </c>
      <c r="S26" s="18" t="str">
        <f>(IF((VLOOKUP(Table2[[#This Row],[SKU]],'[1]All Skus'!$A:$Y,2,FALSE))="AMX",(VLOOKUP(Table2[[#This Row],[SKU]],'[1]All Skus'!$A:$Y,23,FALSE)),""))</f>
        <v>Compliant</v>
      </c>
      <c r="T26" s="24" t="str">
        <f>(IF((VLOOKUP(Table2[[#This Row],[SKU]],'[1]All Skus'!$A:$Y,2,FALSE))="AMX",(VLOOKUP(Table2[[#This Row],[SKU]],'[1]All Skus'!$A:$Y,24,FALSE)),""))</f>
        <v>https://www.amx.com/en-US/products/nmx-enc-n2615-wp-encoder-wallplate</v>
      </c>
      <c r="U26" s="18">
        <v>24</v>
      </c>
    </row>
    <row r="27" spans="1:21" ht="15" customHeight="1" x14ac:dyDescent="0.3">
      <c r="A27" s="16" t="s">
        <v>45</v>
      </c>
      <c r="B27" s="17" t="str">
        <f>(IF((VLOOKUP(Table2[[#This Row],[SKU]],'[1]All Skus'!$A:$Y,2,FALSE))="AMX",(VLOOKUP(Table2[[#This Row],[SKU]],'[1]All Skus'!$A:$Y,3,FALSE)),""))</f>
        <v>Networked AV</v>
      </c>
      <c r="C27" s="17" t="str">
        <f>(IF((VLOOKUP(Table2[[#This Row],[SKU]],'[1]All Skus'!$A:$Y,2,FALSE))="AMX",(VLOOKUP(Table2[[#This Row],[SKU]],'[1]All Skus'!$A:$Y,4,FALSE)),""))</f>
        <v>NMX-ENC-N2615D-WP-NA</v>
      </c>
      <c r="D27" s="18" t="str">
        <f>(IF((VLOOKUP(Table2[[#This Row],[SKU]],'[1]All Skus'!$A:$Y,2,FALSE))="AMX",(VLOOKUP(Table2[[#This Row],[SKU]],'[1]All Skus'!$A:$Y,5,FALSE)),""))</f>
        <v>AMX-NM</v>
      </c>
      <c r="E27" s="19">
        <f>(IF((VLOOKUP(Table2[[#This Row],[SKU]],'[1]All Skus'!$A:$Y,2,FALSE))="AMX",(VLOOKUP(Table2[[#This Row],[SKU]],'[1]All Skus'!$A:$Y,6,FALSE)),""))</f>
        <v>0</v>
      </c>
      <c r="F27" s="18">
        <f>(IF((VLOOKUP(Table2[[#This Row],[SKU]],'[1]All Skus'!$A:$Y,2,FALSE))="AMX",(VLOOKUP(Table2[[#This Row],[SKU]],'[1]All Skus'!$A:$Y,7,FALSE)),""))</f>
        <v>0</v>
      </c>
      <c r="G27" s="26" t="str">
        <f>(IF((VLOOKUP(Table2[[#This Row],[SKU]],'[1]All Skus'!$A:$Y,2,FALSE))="AMX",(VLOOKUP(Table2[[#This Row],[SKU]],'[1]All Skus'!$A:$Y,8,FALSE)),""))</f>
        <v>AMX N2615D Encoder Wall Plate w/ Dante, Decora Style</v>
      </c>
      <c r="H27" s="26" t="str">
        <f>(IF((VLOOKUP(Table2[[#This Row],[SKU]],'[1]All Skus'!$A:$Y,2,FALSE))="AMX",(VLOOKUP(Table2[[#This Row],[SKU]],'[1]All Skus'!$A:$Y,9,FALSE)),""))</f>
        <v>AMX N2615D Encoder Wall Plate w/ Dante, Decora Style, 4K60 4:4:4</v>
      </c>
      <c r="I27" s="21">
        <f>(IF((VLOOKUP(Table2[[#This Row],[SKU]],'[1]All Skus'!$A:$Y,2,FALSE))="AMX",(VLOOKUP(Table2[[#This Row],[SKU]],'[1]All Skus'!$A:$Y,10,FALSE)),""))</f>
        <v>1710</v>
      </c>
      <c r="J27" s="21">
        <f>(IF((VLOOKUP(Table2[[#This Row],[SKU]],'[1]All Skus'!$A:$Y,2,FALSE))="AMX",(VLOOKUP(Table2[[#This Row],[SKU]],'[1]All Skus'!$A:$Y,11,FALSE)),""))</f>
        <v>1710</v>
      </c>
      <c r="K27" s="22">
        <f>(IF((VLOOKUP(Table2[[#This Row],[SKU]],'[1]All Skus'!$A:$Y,2,FALSE))="AMX",(VLOOKUP(Table2[[#This Row],[SKU]],'[1]All Skus'!$A:$Y,15,FALSE)),""))</f>
        <v>0</v>
      </c>
      <c r="L27" s="18">
        <f>(IF((VLOOKUP(Table2[[#This Row],[SKU]],'[1]All Skus'!$A:$Y,2,FALSE))="AMX",(VLOOKUP(Table2[[#This Row],[SKU]],'[1]All Skus'!$A:$Y,16,FALSE)),""))</f>
        <v>718878035528</v>
      </c>
      <c r="M27" s="18">
        <f>(IF((VLOOKUP(Table2[[#This Row],[SKU]],'[1]All Skus'!$A:$Y,2,FALSE))="AMX",(VLOOKUP(Table2[[#This Row],[SKU]],'[1]All Skus'!$A:$Y,17,FALSE)),""))</f>
        <v>0</v>
      </c>
      <c r="N27" s="23">
        <f>(IF((VLOOKUP(Table2[[#This Row],[SKU]],'[1]All Skus'!$A:$Y,2,FALSE))="AMX",(VLOOKUP(Table2[[#This Row],[SKU]],'[1]All Skus'!$A:$Y,18,FALSE)),""))</f>
        <v>0.9</v>
      </c>
      <c r="O27" s="23">
        <f>(IF((VLOOKUP(Table2[[#This Row],[SKU]],'[1]All Skus'!$A:$Y,2,FALSE))="AMX",(VLOOKUP(Table2[[#This Row],[SKU]],'[1]All Skus'!$A:$Y,19,FALSE)),""))</f>
        <v>5.2</v>
      </c>
      <c r="P27" s="23">
        <f>(IF((VLOOKUP(Table2[[#This Row],[SKU]],'[1]All Skus'!$A:$Y,2,FALSE))="AMX",(VLOOKUP(Table2[[#This Row],[SKU]],'[1]All Skus'!$A:$Y,20,FALSE)),""))</f>
        <v>2.29</v>
      </c>
      <c r="Q27" s="23">
        <f>(IF((VLOOKUP(Table2[[#This Row],[SKU]],'[1]All Skus'!$A:$Y,2,FALSE))="AMX",(VLOOKUP(Table2[[#This Row],[SKU]],'[1]All Skus'!$A:$Y,21,FALSE)),""))</f>
        <v>4.17</v>
      </c>
      <c r="R27" s="18" t="str">
        <f>(IF((VLOOKUP(Table2[[#This Row],[SKU]],'[1]All Skus'!$A:$Y,2,FALSE))="AMX",(VLOOKUP(Table2[[#This Row],[SKU]],'[1]All Skus'!$A:$Y,22,FALSE)),""))</f>
        <v>TW</v>
      </c>
      <c r="S27" s="18" t="str">
        <f>(IF((VLOOKUP(Table2[[#This Row],[SKU]],'[1]All Skus'!$A:$Y,2,FALSE))="AMX",(VLOOKUP(Table2[[#This Row],[SKU]],'[1]All Skus'!$A:$Y,23,FALSE)),""))</f>
        <v>Compliant</v>
      </c>
      <c r="T27" s="24" t="str">
        <f>(IF((VLOOKUP(Table2[[#This Row],[SKU]],'[1]All Skus'!$A:$Y,2,FALSE))="AMX",(VLOOKUP(Table2[[#This Row],[SKU]],'[1]All Skus'!$A:$Y,24,FALSE)),""))</f>
        <v>https://www.amx.com/products/nmx-enc-n2615d-wp</v>
      </c>
      <c r="U27" s="18">
        <v>25</v>
      </c>
    </row>
    <row r="28" spans="1:21" ht="15" customHeight="1" x14ac:dyDescent="0.3">
      <c r="A28" s="16" t="s">
        <v>46</v>
      </c>
      <c r="B28" s="17" t="str">
        <f>(IF((VLOOKUP(Table2[[#This Row],[SKU]],'[1]All Skus'!$A:$Y,2,FALSE))="AMX",(VLOOKUP(Table2[[#This Row],[SKU]],'[1]All Skus'!$A:$Y,3,FALSE)),""))</f>
        <v>Networked AV</v>
      </c>
      <c r="C28" s="17" t="str">
        <f>(IF((VLOOKUP(Table2[[#This Row],[SKU]],'[1]All Skus'!$A:$Y,2,FALSE))="AMX",(VLOOKUP(Table2[[#This Row],[SKU]],'[1]All Skus'!$A:$Y,4,FALSE)),""))</f>
        <v>NMX-DEC-N3322D</v>
      </c>
      <c r="D28" s="18" t="str">
        <f>(IF((VLOOKUP(Table2[[#This Row],[SKU]],'[1]All Skus'!$A:$Y,2,FALSE))="AMX",(VLOOKUP(Table2[[#This Row],[SKU]],'[1]All Skus'!$A:$Y,5,FALSE)),""))</f>
        <v>AMX-NM</v>
      </c>
      <c r="E28" s="19">
        <f>(IF((VLOOKUP(Table2[[#This Row],[SKU]],'[1]All Skus'!$A:$Y,2,FALSE))="AMX",(VLOOKUP(Table2[[#This Row],[SKU]],'[1]All Skus'!$A:$Y,6,FALSE)),""))</f>
        <v>0</v>
      </c>
      <c r="F28" s="18">
        <f>(IF((VLOOKUP(Table2[[#This Row],[SKU]],'[1]All Skus'!$A:$Y,2,FALSE))="AMX",(VLOOKUP(Table2[[#This Row],[SKU]],'[1]All Skus'!$A:$Y,7,FALSE)),""))</f>
        <v>0</v>
      </c>
      <c r="G28" s="26" t="str">
        <f>(IF((VLOOKUP(Table2[[#This Row],[SKU]],'[1]All Skus'!$A:$Y,2,FALSE))="AMX",(VLOOKUP(Table2[[#This Row],[SKU]],'[1]All Skus'!$A:$Y,8,FALSE)),""))</f>
        <v>NMX-ENC-N3322D 4K60 H.26x/Dante AV-H Decoder</v>
      </c>
      <c r="H28" s="26" t="str">
        <f>(IF((VLOOKUP(Table2[[#This Row],[SKU]],'[1]All Skus'!$A:$Y,2,FALSE))="AMX",(VLOOKUP(Table2[[#This Row],[SKU]],'[1]All Skus'!$A:$Y,9,FALSE)),""))</f>
        <v>NMX-ENC-N3322D 4K60 H.26x/Dante AV-H Decoder</v>
      </c>
      <c r="I28" s="21">
        <f>(IF((VLOOKUP(Table2[[#This Row],[SKU]],'[1]All Skus'!$A:$Y,2,FALSE))="AMX",(VLOOKUP(Table2[[#This Row],[SKU]],'[1]All Skus'!$A:$Y,10,FALSE)),""))</f>
        <v>2035</v>
      </c>
      <c r="J28" s="21">
        <f>(IF((VLOOKUP(Table2[[#This Row],[SKU]],'[1]All Skus'!$A:$Y,2,FALSE))="AMX",(VLOOKUP(Table2[[#This Row],[SKU]],'[1]All Skus'!$A:$Y,11,FALSE)),""))</f>
        <v>2035</v>
      </c>
      <c r="K28" s="22">
        <f>(IF((VLOOKUP(Table2[[#This Row],[SKU]],'[1]All Skus'!$A:$Y,2,FALSE))="AMX",(VLOOKUP(Table2[[#This Row],[SKU]],'[1]All Skus'!$A:$Y,15,FALSE)),""))</f>
        <v>0</v>
      </c>
      <c r="L28" s="18">
        <f>(IF((VLOOKUP(Table2[[#This Row],[SKU]],'[1]All Skus'!$A:$Y,2,FALSE))="AMX",(VLOOKUP(Table2[[#This Row],[SKU]],'[1]All Skus'!$A:$Y,16,FALSE)),""))</f>
        <v>718878034934</v>
      </c>
      <c r="M28" s="18">
        <f>(IF((VLOOKUP(Table2[[#This Row],[SKU]],'[1]All Skus'!$A:$Y,2,FALSE))="AMX",(VLOOKUP(Table2[[#This Row],[SKU]],'[1]All Skus'!$A:$Y,17,FALSE)),""))</f>
        <v>0</v>
      </c>
      <c r="N28" s="23">
        <f>(IF((VLOOKUP(Table2[[#This Row],[SKU]],'[1]All Skus'!$A:$Y,2,FALSE))="AMX",(VLOOKUP(Table2[[#This Row],[SKU]],'[1]All Skus'!$A:$Y,18,FALSE)),""))</f>
        <v>1.45</v>
      </c>
      <c r="O28" s="23">
        <f>(IF((VLOOKUP(Table2[[#This Row],[SKU]],'[1]All Skus'!$A:$Y,2,FALSE))="AMX",(VLOOKUP(Table2[[#This Row],[SKU]],'[1]All Skus'!$A:$Y,19,FALSE)),""))</f>
        <v>7.87</v>
      </c>
      <c r="P28" s="23">
        <f>(IF((VLOOKUP(Table2[[#This Row],[SKU]],'[1]All Skus'!$A:$Y,2,FALSE))="AMX",(VLOOKUP(Table2[[#This Row],[SKU]],'[1]All Skus'!$A:$Y,20,FALSE)),""))</f>
        <v>5</v>
      </c>
      <c r="Q28" s="23">
        <f>(IF((VLOOKUP(Table2[[#This Row],[SKU]],'[1]All Skus'!$A:$Y,2,FALSE))="AMX",(VLOOKUP(Table2[[#This Row],[SKU]],'[1]All Skus'!$A:$Y,21,FALSE)),""))</f>
        <v>1.05</v>
      </c>
      <c r="R28" s="18" t="str">
        <f>(IF((VLOOKUP(Table2[[#This Row],[SKU]],'[1]All Skus'!$A:$Y,2,FALSE))="AMX",(VLOOKUP(Table2[[#This Row],[SKU]],'[1]All Skus'!$A:$Y,22,FALSE)),""))</f>
        <v>TW</v>
      </c>
      <c r="S28" s="18" t="str">
        <f>(IF((VLOOKUP(Table2[[#This Row],[SKU]],'[1]All Skus'!$A:$Y,2,FALSE))="AMX",(VLOOKUP(Table2[[#This Row],[SKU]],'[1]All Skus'!$A:$Y,23,FALSE)),""))</f>
        <v>Compliant</v>
      </c>
      <c r="T28" s="24" t="str">
        <f>(IF((VLOOKUP(Table2[[#This Row],[SKU]],'[1]All Skus'!$A:$Y,2,FALSE))="AMX",(VLOOKUP(Table2[[#This Row],[SKU]],'[1]All Skus'!$A:$Y,24,FALSE)),""))</f>
        <v>https://www.amx.com/en/products/nmx-dec-n3322d</v>
      </c>
      <c r="U28" s="18">
        <v>26</v>
      </c>
    </row>
    <row r="29" spans="1:21" ht="15" customHeight="1" x14ac:dyDescent="0.3">
      <c r="A29" s="16" t="s">
        <v>47</v>
      </c>
      <c r="B29" s="17" t="str">
        <f>(IF((VLOOKUP(Table2[[#This Row],[SKU]],'[1]All Skus'!$A:$Y,2,FALSE))="AMX",(VLOOKUP(Table2[[#This Row],[SKU]],'[1]All Skus'!$A:$Y,3,FALSE)),""))</f>
        <v>Networked AV</v>
      </c>
      <c r="C29" s="17" t="str">
        <f>(IF((VLOOKUP(Table2[[#This Row],[SKU]],'[1]All Skus'!$A:$Y,2,FALSE))="AMX",(VLOOKUP(Table2[[#This Row],[SKU]],'[1]All Skus'!$A:$Y,4,FALSE)),""))</f>
        <v>NMX-ENC-N3312D</v>
      </c>
      <c r="D29" s="18" t="str">
        <f>(IF((VLOOKUP(Table2[[#This Row],[SKU]],'[1]All Skus'!$A:$Y,2,FALSE))="AMX",(VLOOKUP(Table2[[#This Row],[SKU]],'[1]All Skus'!$A:$Y,5,FALSE)),""))</f>
        <v>AMX-NM</v>
      </c>
      <c r="E29" s="19">
        <f>(IF((VLOOKUP(Table2[[#This Row],[SKU]],'[1]All Skus'!$A:$Y,2,FALSE))="AMX",(VLOOKUP(Table2[[#This Row],[SKU]],'[1]All Skus'!$A:$Y,6,FALSE)),""))</f>
        <v>0</v>
      </c>
      <c r="F29" s="18">
        <f>(IF((VLOOKUP(Table2[[#This Row],[SKU]],'[1]All Skus'!$A:$Y,2,FALSE))="AMX",(VLOOKUP(Table2[[#This Row],[SKU]],'[1]All Skus'!$A:$Y,7,FALSE)),""))</f>
        <v>0</v>
      </c>
      <c r="G29" s="26" t="str">
        <f>(IF((VLOOKUP(Table2[[#This Row],[SKU]],'[1]All Skus'!$A:$Y,2,FALSE))="AMX",(VLOOKUP(Table2[[#This Row],[SKU]],'[1]All Skus'!$A:$Y,8,FALSE)),""))</f>
        <v>NMX-ENC-N3312D 4K60 H.26x/Dante AV-H &amp; 1080p H.26x Dual-Stream Encoder</v>
      </c>
      <c r="H29" s="26" t="str">
        <f>(IF((VLOOKUP(Table2[[#This Row],[SKU]],'[1]All Skus'!$A:$Y,2,FALSE))="AMX",(VLOOKUP(Table2[[#This Row],[SKU]],'[1]All Skus'!$A:$Y,9,FALSE)),""))</f>
        <v>NMX-ENC-N3312D 4K60 H.26x/Dante AV-H &amp; 1080p H.26x Dual-Stream Encoder</v>
      </c>
      <c r="I29" s="21">
        <f>(IF((VLOOKUP(Table2[[#This Row],[SKU]],'[1]All Skus'!$A:$Y,2,FALSE))="AMX",(VLOOKUP(Table2[[#This Row],[SKU]],'[1]All Skus'!$A:$Y,10,FALSE)),""))</f>
        <v>2110</v>
      </c>
      <c r="J29" s="21">
        <f>(IF((VLOOKUP(Table2[[#This Row],[SKU]],'[1]All Skus'!$A:$Y,2,FALSE))="AMX",(VLOOKUP(Table2[[#This Row],[SKU]],'[1]All Skus'!$A:$Y,11,FALSE)),""))</f>
        <v>2110</v>
      </c>
      <c r="K29" s="22">
        <f>(IF((VLOOKUP(Table2[[#This Row],[SKU]],'[1]All Skus'!$A:$Y,2,FALSE))="AMX",(VLOOKUP(Table2[[#This Row],[SKU]],'[1]All Skus'!$A:$Y,15,FALSE)),""))</f>
        <v>0</v>
      </c>
      <c r="L29" s="18">
        <f>(IF((VLOOKUP(Table2[[#This Row],[SKU]],'[1]All Skus'!$A:$Y,2,FALSE))="AMX",(VLOOKUP(Table2[[#This Row],[SKU]],'[1]All Skus'!$A:$Y,16,FALSE)),""))</f>
        <v>718878034958</v>
      </c>
      <c r="M29" s="18">
        <f>(IF((VLOOKUP(Table2[[#This Row],[SKU]],'[1]All Skus'!$A:$Y,2,FALSE))="AMX",(VLOOKUP(Table2[[#This Row],[SKU]],'[1]All Skus'!$A:$Y,17,FALSE)),""))</f>
        <v>0</v>
      </c>
      <c r="N29" s="23">
        <f>(IF((VLOOKUP(Table2[[#This Row],[SKU]],'[1]All Skus'!$A:$Y,2,FALSE))="AMX",(VLOOKUP(Table2[[#This Row],[SKU]],'[1]All Skus'!$A:$Y,18,FALSE)),""))</f>
        <v>1.45</v>
      </c>
      <c r="O29" s="23">
        <f>(IF((VLOOKUP(Table2[[#This Row],[SKU]],'[1]All Skus'!$A:$Y,2,FALSE))="AMX",(VLOOKUP(Table2[[#This Row],[SKU]],'[1]All Skus'!$A:$Y,19,FALSE)),""))</f>
        <v>7.87</v>
      </c>
      <c r="P29" s="23">
        <f>(IF((VLOOKUP(Table2[[#This Row],[SKU]],'[1]All Skus'!$A:$Y,2,FALSE))="AMX",(VLOOKUP(Table2[[#This Row],[SKU]],'[1]All Skus'!$A:$Y,20,FALSE)),""))</f>
        <v>5</v>
      </c>
      <c r="Q29" s="23">
        <f>(IF((VLOOKUP(Table2[[#This Row],[SKU]],'[1]All Skus'!$A:$Y,2,FALSE))="AMX",(VLOOKUP(Table2[[#This Row],[SKU]],'[1]All Skus'!$A:$Y,21,FALSE)),""))</f>
        <v>1.05</v>
      </c>
      <c r="R29" s="18" t="str">
        <f>(IF((VLOOKUP(Table2[[#This Row],[SKU]],'[1]All Skus'!$A:$Y,2,FALSE))="AMX",(VLOOKUP(Table2[[#This Row],[SKU]],'[1]All Skus'!$A:$Y,22,FALSE)),""))</f>
        <v>TW</v>
      </c>
      <c r="S29" s="18" t="str">
        <f>(IF((VLOOKUP(Table2[[#This Row],[SKU]],'[1]All Skus'!$A:$Y,2,FALSE))="AMX",(VLOOKUP(Table2[[#This Row],[SKU]],'[1]All Skus'!$A:$Y,23,FALSE)),""))</f>
        <v>Compliant</v>
      </c>
      <c r="T29" s="24" t="str">
        <f>(IF((VLOOKUP(Table2[[#This Row],[SKU]],'[1]All Skus'!$A:$Y,2,FALSE))="AMX",(VLOOKUP(Table2[[#This Row],[SKU]],'[1]All Skus'!$A:$Y,24,FALSE)),""))</f>
        <v>https://www.amx.com/en/products/nmx-enc-n3312d</v>
      </c>
      <c r="U29" s="18">
        <v>27</v>
      </c>
    </row>
    <row r="30" spans="1:21" ht="15" customHeight="1" x14ac:dyDescent="0.3">
      <c r="A30" s="16" t="s">
        <v>48</v>
      </c>
      <c r="B30" s="17" t="str">
        <f>(IF((VLOOKUP(Table2[[#This Row],[SKU]],'[1]All Skus'!$A:$Y,2,FALSE))="AMX",(VLOOKUP(Table2[[#This Row],[SKU]],'[1]All Skus'!$A:$Y,3,FALSE)),""))</f>
        <v>Networked AV</v>
      </c>
      <c r="C30" s="17" t="str">
        <f>(IF((VLOOKUP(Table2[[#This Row],[SKU]],'[1]All Skus'!$A:$Y,2,FALSE))="AMX",(VLOOKUP(Table2[[#This Row],[SKU]],'[1]All Skus'!$A:$Y,4,FALSE)),""))</f>
        <v>NMX-ENC-N3312D-C</v>
      </c>
      <c r="D30" s="18" t="str">
        <f>(IF((VLOOKUP(Table2[[#This Row],[SKU]],'[1]All Skus'!$A:$Y,2,FALSE))="AMX",(VLOOKUP(Table2[[#This Row],[SKU]],'[1]All Skus'!$A:$Y,5,FALSE)),""))</f>
        <v>AMX-NM</v>
      </c>
      <c r="E30" s="19">
        <f>(IF((VLOOKUP(Table2[[#This Row],[SKU]],'[1]All Skus'!$A:$Y,2,FALSE))="AMX",(VLOOKUP(Table2[[#This Row],[SKU]],'[1]All Skus'!$A:$Y,6,FALSE)),""))</f>
        <v>0</v>
      </c>
      <c r="F30" s="18">
        <f>(IF((VLOOKUP(Table2[[#This Row],[SKU]],'[1]All Skus'!$A:$Y,2,FALSE))="AMX",(VLOOKUP(Table2[[#This Row],[SKU]],'[1]All Skus'!$A:$Y,7,FALSE)),""))</f>
        <v>0</v>
      </c>
      <c r="G30" s="26" t="str">
        <f>(IF((VLOOKUP(Table2[[#This Row],[SKU]],'[1]All Skus'!$A:$Y,2,FALSE))="AMX",(VLOOKUP(Table2[[#This Row],[SKU]],'[1]All Skus'!$A:$Y,8,FALSE)),""))</f>
        <v>NMX-ENC-N3312D-C 4K60 H.26x/Dante AV-H &amp; 1080p H.26x Dual-Stream Encoder Card</v>
      </c>
      <c r="H30" s="26" t="str">
        <f>(IF((VLOOKUP(Table2[[#This Row],[SKU]],'[1]All Skus'!$A:$Y,2,FALSE))="AMX",(VLOOKUP(Table2[[#This Row],[SKU]],'[1]All Skus'!$A:$Y,9,FALSE)),""))</f>
        <v>NMX-ENC-N3312D-C 4K60 H.26x/Dante AV-H &amp; 1080p H.26x Dual-Stream Encoder Card</v>
      </c>
      <c r="I30" s="21">
        <f>(IF((VLOOKUP(Table2[[#This Row],[SKU]],'[1]All Skus'!$A:$Y,2,FALSE))="AMX",(VLOOKUP(Table2[[#This Row],[SKU]],'[1]All Skus'!$A:$Y,10,FALSE)),""))</f>
        <v>2015</v>
      </c>
      <c r="J30" s="21">
        <f>(IF((VLOOKUP(Table2[[#This Row],[SKU]],'[1]All Skus'!$A:$Y,2,FALSE))="AMX",(VLOOKUP(Table2[[#This Row],[SKU]],'[1]All Skus'!$A:$Y,11,FALSE)),""))</f>
        <v>2015</v>
      </c>
      <c r="K30" s="22">
        <f>(IF((VLOOKUP(Table2[[#This Row],[SKU]],'[1]All Skus'!$A:$Y,2,FALSE))="AMX",(VLOOKUP(Table2[[#This Row],[SKU]],'[1]All Skus'!$A:$Y,15,FALSE)),""))</f>
        <v>0</v>
      </c>
      <c r="L30" s="18">
        <f>(IF((VLOOKUP(Table2[[#This Row],[SKU]],'[1]All Skus'!$A:$Y,2,FALSE))="AMX",(VLOOKUP(Table2[[#This Row],[SKU]],'[1]All Skus'!$A:$Y,16,FALSE)),""))</f>
        <v>718878034941</v>
      </c>
      <c r="M30" s="18">
        <f>(IF((VLOOKUP(Table2[[#This Row],[SKU]],'[1]All Skus'!$A:$Y,2,FALSE))="AMX",(VLOOKUP(Table2[[#This Row],[SKU]],'[1]All Skus'!$A:$Y,17,FALSE)),""))</f>
        <v>0</v>
      </c>
      <c r="N30" s="23">
        <f>(IF((VLOOKUP(Table2[[#This Row],[SKU]],'[1]All Skus'!$A:$Y,2,FALSE))="AMX",(VLOOKUP(Table2[[#This Row],[SKU]],'[1]All Skus'!$A:$Y,18,FALSE)),""))</f>
        <v>0.59</v>
      </c>
      <c r="O30" s="23">
        <f>(IF((VLOOKUP(Table2[[#This Row],[SKU]],'[1]All Skus'!$A:$Y,2,FALSE))="AMX",(VLOOKUP(Table2[[#This Row],[SKU]],'[1]All Skus'!$A:$Y,19,FALSE)),""))</f>
        <v>7.87</v>
      </c>
      <c r="P30" s="23">
        <f>(IF((VLOOKUP(Table2[[#This Row],[SKU]],'[1]All Skus'!$A:$Y,2,FALSE))="AMX",(VLOOKUP(Table2[[#This Row],[SKU]],'[1]All Skus'!$A:$Y,20,FALSE)),""))</f>
        <v>5</v>
      </c>
      <c r="Q30" s="23">
        <f>(IF((VLOOKUP(Table2[[#This Row],[SKU]],'[1]All Skus'!$A:$Y,2,FALSE))="AMX",(VLOOKUP(Table2[[#This Row],[SKU]],'[1]All Skus'!$A:$Y,21,FALSE)),""))</f>
        <v>1.05</v>
      </c>
      <c r="R30" s="18" t="str">
        <f>(IF((VLOOKUP(Table2[[#This Row],[SKU]],'[1]All Skus'!$A:$Y,2,FALSE))="AMX",(VLOOKUP(Table2[[#This Row],[SKU]],'[1]All Skus'!$A:$Y,22,FALSE)),""))</f>
        <v>TW</v>
      </c>
      <c r="S30" s="18" t="str">
        <f>(IF((VLOOKUP(Table2[[#This Row],[SKU]],'[1]All Skus'!$A:$Y,2,FALSE))="AMX",(VLOOKUP(Table2[[#This Row],[SKU]],'[1]All Skus'!$A:$Y,23,FALSE)),""))</f>
        <v>Compliant</v>
      </c>
      <c r="T30" s="24" t="str">
        <f>(IF((VLOOKUP(Table2[[#This Row],[SKU]],'[1]All Skus'!$A:$Y,2,FALSE))="AMX",(VLOOKUP(Table2[[#This Row],[SKU]],'[1]All Skus'!$A:$Y,24,FALSE)),""))</f>
        <v>https://www.amx.com/en/products/nmx-enc-n3312d-c</v>
      </c>
      <c r="U30" s="18">
        <v>28</v>
      </c>
    </row>
    <row r="31" spans="1:21" ht="15" customHeight="1" x14ac:dyDescent="0.3">
      <c r="A31" s="16" t="s">
        <v>49</v>
      </c>
      <c r="B31" s="17" t="str">
        <f>(IF((VLOOKUP(Table2[[#This Row],[SKU]],'[1]All Skus'!$A:$Y,2,FALSE))="AMX",(VLOOKUP(Table2[[#This Row],[SKU]],'[1]All Skus'!$A:$Y,3,FALSE)),""))</f>
        <v>Networked AV</v>
      </c>
      <c r="C31" s="17" t="str">
        <f>(IF((VLOOKUP(Table2[[#This Row],[SKU]],'[1]All Skus'!$A:$Y,2,FALSE))="AMX",(VLOOKUP(Table2[[#This Row],[SKU]],'[1]All Skus'!$A:$Y,4,FALSE)),""))</f>
        <v>NMX-ATC-N4321D</v>
      </c>
      <c r="D31" s="18" t="str">
        <f>(IF((VLOOKUP(Table2[[#This Row],[SKU]],'[1]All Skus'!$A:$Y,2,FALSE))="AMX",(VLOOKUP(Table2[[#This Row],[SKU]],'[1]All Skus'!$A:$Y,5,FALSE)),""))</f>
        <v>AMX-NM</v>
      </c>
      <c r="E31" s="19">
        <f>(IF((VLOOKUP(Table2[[#This Row],[SKU]],'[1]All Skus'!$A:$Y,2,FALSE))="AMX",(VLOOKUP(Table2[[#This Row],[SKU]],'[1]All Skus'!$A:$Y,6,FALSE)),""))</f>
        <v>0</v>
      </c>
      <c r="F31" s="18">
        <f>(IF((VLOOKUP(Table2[[#This Row],[SKU]],'[1]All Skus'!$A:$Y,2,FALSE))="AMX",(VLOOKUP(Table2[[#This Row],[SKU]],'[1]All Skus'!$A:$Y,7,FALSE)),""))</f>
        <v>0</v>
      </c>
      <c r="G31" s="20" t="str">
        <f>(IF((VLOOKUP(Table2[[#This Row],[SKU]],'[1]All Skus'!$A:$Y,2,FALSE))="AMX",(VLOOKUP(Table2[[#This Row],[SKU]],'[1]All Skus'!$A:$Y,8,FALSE)),""))</f>
        <v>AMX N4321D Audio Transceiver, Dante audio over IP Transceiver</v>
      </c>
      <c r="H31" s="20" t="str">
        <f>(IF((VLOOKUP(Table2[[#This Row],[SKU]],'[1]All Skus'!$A:$Y,2,FALSE))="AMX",(VLOOKUP(Table2[[#This Row],[SKU]],'[1]All Skus'!$A:$Y,9,FALSE)),""))</f>
        <v>AMX N4321D Audio Transceiver, Dante audio over IP Transceiver</v>
      </c>
      <c r="I31" s="21">
        <f>(IF((VLOOKUP(Table2[[#This Row],[SKU]],'[1]All Skus'!$A:$Y,2,FALSE))="AMX",(VLOOKUP(Table2[[#This Row],[SKU]],'[1]All Skus'!$A:$Y,10,FALSE)),""))</f>
        <v>1275</v>
      </c>
      <c r="J31" s="21">
        <f>(IF((VLOOKUP(Table2[[#This Row],[SKU]],'[1]All Skus'!$A:$Y,2,FALSE))="AMX",(VLOOKUP(Table2[[#This Row],[SKU]],'[1]All Skus'!$A:$Y,11,FALSE)),""))</f>
        <v>1275</v>
      </c>
      <c r="K31" s="22">
        <f>(IF((VLOOKUP(Table2[[#This Row],[SKU]],'[1]All Skus'!$A:$Y,2,FALSE))="AMX",(VLOOKUP(Table2[[#This Row],[SKU]],'[1]All Skus'!$A:$Y,15,FALSE)),""))</f>
        <v>0</v>
      </c>
      <c r="L31" s="18">
        <f>(IF((VLOOKUP(Table2[[#This Row],[SKU]],'[1]All Skus'!$A:$Y,2,FALSE))="AMX",(VLOOKUP(Table2[[#This Row],[SKU]],'[1]All Skus'!$A:$Y,16,FALSE)),""))</f>
        <v>718878034927</v>
      </c>
      <c r="M31" s="18">
        <f>(IF((VLOOKUP(Table2[[#This Row],[SKU]],'[1]All Skus'!$A:$Y,2,FALSE))="AMX",(VLOOKUP(Table2[[#This Row],[SKU]],'[1]All Skus'!$A:$Y,17,FALSE)),""))</f>
        <v>0</v>
      </c>
      <c r="N31" s="23">
        <f>(IF((VLOOKUP(Table2[[#This Row],[SKU]],'[1]All Skus'!$A:$Y,2,FALSE))="AMX",(VLOOKUP(Table2[[#This Row],[SKU]],'[1]All Skus'!$A:$Y,18,FALSE)),""))</f>
        <v>1.5</v>
      </c>
      <c r="O31" s="23">
        <f>(IF((VLOOKUP(Table2[[#This Row],[SKU]],'[1]All Skus'!$A:$Y,2,FALSE))="AMX",(VLOOKUP(Table2[[#This Row],[SKU]],'[1]All Skus'!$A:$Y,19,FALSE)),""))</f>
        <v>7.87</v>
      </c>
      <c r="P31" s="23">
        <f>(IF((VLOOKUP(Table2[[#This Row],[SKU]],'[1]All Skus'!$A:$Y,2,FALSE))="AMX",(VLOOKUP(Table2[[#This Row],[SKU]],'[1]All Skus'!$A:$Y,20,FALSE)),""))</f>
        <v>5</v>
      </c>
      <c r="Q31" s="23">
        <f>(IF((VLOOKUP(Table2[[#This Row],[SKU]],'[1]All Skus'!$A:$Y,2,FALSE))="AMX",(VLOOKUP(Table2[[#This Row],[SKU]],'[1]All Skus'!$A:$Y,21,FALSE)),""))</f>
        <v>1.05</v>
      </c>
      <c r="R31" s="18" t="str">
        <f>(IF((VLOOKUP(Table2[[#This Row],[SKU]],'[1]All Skus'!$A:$Y,2,FALSE))="AMX",(VLOOKUP(Table2[[#This Row],[SKU]],'[1]All Skus'!$A:$Y,22,FALSE)),""))</f>
        <v>TW</v>
      </c>
      <c r="S31" s="18" t="str">
        <f>(IF((VLOOKUP(Table2[[#This Row],[SKU]],'[1]All Skus'!$A:$Y,2,FALSE))="AMX",(VLOOKUP(Table2[[#This Row],[SKU]],'[1]All Skus'!$A:$Y,23,FALSE)),""))</f>
        <v>Compliant</v>
      </c>
      <c r="T31" s="24" t="str">
        <f>(IF((VLOOKUP(Table2[[#This Row],[SKU]],'[1]All Skus'!$A:$Y,2,FALSE))="AMX",(VLOOKUP(Table2[[#This Row],[SKU]],'[1]All Skus'!$A:$Y,24,FALSE)),""))</f>
        <v>https://www.amx.com/en-US/products/nmx-atc-n4321d</v>
      </c>
      <c r="U31" s="18">
        <v>29</v>
      </c>
    </row>
    <row r="32" spans="1:21" ht="15" customHeight="1" x14ac:dyDescent="0.3">
      <c r="A32" s="16" t="s">
        <v>50</v>
      </c>
      <c r="B32" s="17" t="str">
        <f>(IF((VLOOKUP(Table2[[#This Row],[SKU]],'[1]All Skus'!$A:$Y,2,FALSE))="AMX",(VLOOKUP(Table2[[#This Row],[SKU]],'[1]All Skus'!$A:$Y,3,FALSE)),""))</f>
        <v>Networked AV</v>
      </c>
      <c r="C32" s="17" t="str">
        <f>(IF((VLOOKUP(Table2[[#This Row],[SKU]],'[1]All Skus'!$A:$Y,2,FALSE))="AMX",(VLOOKUP(Table2[[#This Row],[SKU]],'[1]All Skus'!$A:$Y,4,FALSE)),""))</f>
        <v>NMX-ATC-N4321D-C</v>
      </c>
      <c r="D32" s="18" t="str">
        <f>(IF((VLOOKUP(Table2[[#This Row],[SKU]],'[1]All Skus'!$A:$Y,2,FALSE))="AMX",(VLOOKUP(Table2[[#This Row],[SKU]],'[1]All Skus'!$A:$Y,5,FALSE)),""))</f>
        <v>AMX-NM</v>
      </c>
      <c r="E32" s="19">
        <f>(IF((VLOOKUP(Table2[[#This Row],[SKU]],'[1]All Skus'!$A:$Y,2,FALSE))="AMX",(VLOOKUP(Table2[[#This Row],[SKU]],'[1]All Skus'!$A:$Y,6,FALSE)),""))</f>
        <v>0</v>
      </c>
      <c r="F32" s="18">
        <f>(IF((VLOOKUP(Table2[[#This Row],[SKU]],'[1]All Skus'!$A:$Y,2,FALSE))="AMX",(VLOOKUP(Table2[[#This Row],[SKU]],'[1]All Skus'!$A:$Y,7,FALSE)),""))</f>
        <v>0</v>
      </c>
      <c r="G32" s="20" t="str">
        <f>(IF((VLOOKUP(Table2[[#This Row],[SKU]],'[1]All Skus'!$A:$Y,2,FALSE))="AMX",(VLOOKUP(Table2[[#This Row],[SKU]],'[1]All Skus'!$A:$Y,8,FALSE)),""))</f>
        <v>AMX N4321D Audio Transceiver Card, Dante audio over IP Transceiver</v>
      </c>
      <c r="H32" s="20" t="str">
        <f>(IF((VLOOKUP(Table2[[#This Row],[SKU]],'[1]All Skus'!$A:$Y,2,FALSE))="AMX",(VLOOKUP(Table2[[#This Row],[SKU]],'[1]All Skus'!$A:$Y,9,FALSE)),""))</f>
        <v>AMX N4321D Audio Transceiver Card, Dante audio over IP Transceiver</v>
      </c>
      <c r="I32" s="21">
        <f>(IF((VLOOKUP(Table2[[#This Row],[SKU]],'[1]All Skus'!$A:$Y,2,FALSE))="AMX",(VLOOKUP(Table2[[#This Row],[SKU]],'[1]All Skus'!$A:$Y,10,FALSE)),""))</f>
        <v>1245</v>
      </c>
      <c r="J32" s="21">
        <f>(IF((VLOOKUP(Table2[[#This Row],[SKU]],'[1]All Skus'!$A:$Y,2,FALSE))="AMX",(VLOOKUP(Table2[[#This Row],[SKU]],'[1]All Skus'!$A:$Y,11,FALSE)),""))</f>
        <v>1245</v>
      </c>
      <c r="K32" s="22">
        <f>(IF((VLOOKUP(Table2[[#This Row],[SKU]],'[1]All Skus'!$A:$Y,2,FALSE))="AMX",(VLOOKUP(Table2[[#This Row],[SKU]],'[1]All Skus'!$A:$Y,15,FALSE)),""))</f>
        <v>0</v>
      </c>
      <c r="L32" s="18">
        <f>(IF((VLOOKUP(Table2[[#This Row],[SKU]],'[1]All Skus'!$A:$Y,2,FALSE))="AMX",(VLOOKUP(Table2[[#This Row],[SKU]],'[1]All Skus'!$A:$Y,16,FALSE)),""))</f>
        <v>718878034910</v>
      </c>
      <c r="M32" s="18">
        <f>(IF((VLOOKUP(Table2[[#This Row],[SKU]],'[1]All Skus'!$A:$Y,2,FALSE))="AMX",(VLOOKUP(Table2[[#This Row],[SKU]],'[1]All Skus'!$A:$Y,17,FALSE)),""))</f>
        <v>0</v>
      </c>
      <c r="N32" s="23">
        <f>(IF((VLOOKUP(Table2[[#This Row],[SKU]],'[1]All Skus'!$A:$Y,2,FALSE))="AMX",(VLOOKUP(Table2[[#This Row],[SKU]],'[1]All Skus'!$A:$Y,18,FALSE)),""))</f>
        <v>0.59</v>
      </c>
      <c r="O32" s="23">
        <f>(IF((VLOOKUP(Table2[[#This Row],[SKU]],'[1]All Skus'!$A:$Y,2,FALSE))="AMX",(VLOOKUP(Table2[[#This Row],[SKU]],'[1]All Skus'!$A:$Y,19,FALSE)),""))</f>
        <v>7.87</v>
      </c>
      <c r="P32" s="23">
        <f>(IF((VLOOKUP(Table2[[#This Row],[SKU]],'[1]All Skus'!$A:$Y,2,FALSE))="AMX",(VLOOKUP(Table2[[#This Row],[SKU]],'[1]All Skus'!$A:$Y,20,FALSE)),""))</f>
        <v>5</v>
      </c>
      <c r="Q32" s="23">
        <f>(IF((VLOOKUP(Table2[[#This Row],[SKU]],'[1]All Skus'!$A:$Y,2,FALSE))="AMX",(VLOOKUP(Table2[[#This Row],[SKU]],'[1]All Skus'!$A:$Y,21,FALSE)),""))</f>
        <v>1.05</v>
      </c>
      <c r="R32" s="18" t="str">
        <f>(IF((VLOOKUP(Table2[[#This Row],[SKU]],'[1]All Skus'!$A:$Y,2,FALSE))="AMX",(VLOOKUP(Table2[[#This Row],[SKU]],'[1]All Skus'!$A:$Y,22,FALSE)),""))</f>
        <v>TW</v>
      </c>
      <c r="S32" s="18" t="str">
        <f>(IF((VLOOKUP(Table2[[#This Row],[SKU]],'[1]All Skus'!$A:$Y,2,FALSE))="AMX",(VLOOKUP(Table2[[#This Row],[SKU]],'[1]All Skus'!$A:$Y,23,FALSE)),""))</f>
        <v>Compliant</v>
      </c>
      <c r="T32" s="24" t="str">
        <f>(IF((VLOOKUP(Table2[[#This Row],[SKU]],'[1]All Skus'!$A:$Y,2,FALSE))="AMX",(VLOOKUP(Table2[[#This Row],[SKU]],'[1]All Skus'!$A:$Y,24,FALSE)),""))</f>
        <v>https://www.amx.com/en-US/products/nmx-atc-n4321d-c</v>
      </c>
      <c r="U32" s="18">
        <v>30</v>
      </c>
    </row>
    <row r="33" spans="1:21" ht="15" customHeight="1" x14ac:dyDescent="0.3">
      <c r="A33" s="16" t="s">
        <v>51</v>
      </c>
      <c r="B33" s="17" t="str">
        <f>(IF((VLOOKUP(Table2[[#This Row],[SKU]],'[1]All Skus'!$A:$Y,2,FALSE))="AMX",(VLOOKUP(Table2[[#This Row],[SKU]],'[1]All Skus'!$A:$Y,3,FALSE)),""))</f>
        <v>Digital Switchers</v>
      </c>
      <c r="C33" s="17" t="str">
        <f>(IF((VLOOKUP(Table2[[#This Row],[SKU]],'[1]All Skus'!$A:$Y,2,FALSE))="AMX",(VLOOKUP(Table2[[#This Row],[SKU]],'[1]All Skus'!$A:$Y,4,FALSE)),""))</f>
        <v>PR-0402</v>
      </c>
      <c r="D33" s="18" t="str">
        <f>(IF((VLOOKUP(Table2[[#This Row],[SKU]],'[1]All Skus'!$A:$Y,2,FALSE))="AMX",(VLOOKUP(Table2[[#This Row],[SKU]],'[1]All Skus'!$A:$Y,5,FALSE)),""))</f>
        <v>AMX-SIG</v>
      </c>
      <c r="E33" s="19">
        <f>(IF((VLOOKUP(Table2[[#This Row],[SKU]],'[1]All Skus'!$A:$Y,2,FALSE))="AMX",(VLOOKUP(Table2[[#This Row],[SKU]],'[1]All Skus'!$A:$Y,6,FALSE)),""))</f>
        <v>0</v>
      </c>
      <c r="F33" s="18">
        <f>(IF((VLOOKUP(Table2[[#This Row],[SKU]],'[1]All Skus'!$A:$Y,2,FALSE))="AMX",(VLOOKUP(Table2[[#This Row],[SKU]],'[1]All Skus'!$A:$Y,7,FALSE)),""))</f>
        <v>0</v>
      </c>
      <c r="G33" s="20" t="str">
        <f>(IF((VLOOKUP(Table2[[#This Row],[SKU]],'[1]All Skus'!$A:$Y,2,FALSE))="AMX",(VLOOKUP(Table2[[#This Row],[SKU]],'[1]All Skus'!$A:$Y,8,FALSE)),""))</f>
        <v>Precis 4x2 4K60 HDMI Switcher</v>
      </c>
      <c r="H33" s="20" t="str">
        <f>(IF((VLOOKUP(Table2[[#This Row],[SKU]],'[1]All Skus'!$A:$Y,2,FALSE))="AMX",(VLOOKUP(Table2[[#This Row],[SKU]],'[1]All Skus'!$A:$Y,9,FALSE)),""))</f>
        <v>Precis 4x2 4K60 HDMI Switcher</v>
      </c>
      <c r="I33" s="21">
        <f>(IF((VLOOKUP(Table2[[#This Row],[SKU]],'[1]All Skus'!$A:$Y,2,FALSE))="AMX",(VLOOKUP(Table2[[#This Row],[SKU]],'[1]All Skus'!$A:$Y,10,FALSE)),""))</f>
        <v>1030</v>
      </c>
      <c r="J33" s="21">
        <f>(IF((VLOOKUP(Table2[[#This Row],[SKU]],'[1]All Skus'!$A:$Y,2,FALSE))="AMX",(VLOOKUP(Table2[[#This Row],[SKU]],'[1]All Skus'!$A:$Y,11,FALSE)),""))</f>
        <v>1030</v>
      </c>
      <c r="K33" s="22">
        <f>(IF((VLOOKUP(Table2[[#This Row],[SKU]],'[1]All Skus'!$A:$Y,2,FALSE))="AMX",(VLOOKUP(Table2[[#This Row],[SKU]],'[1]All Skus'!$A:$Y,15,FALSE)),""))</f>
        <v>0</v>
      </c>
      <c r="L33" s="18">
        <f>(IF((VLOOKUP(Table2[[#This Row],[SKU]],'[1]All Skus'!$A:$Y,2,FALSE))="AMX",(VLOOKUP(Table2[[#This Row],[SKU]],'[1]All Skus'!$A:$Y,16,FALSE)),""))</f>
        <v>718878034538</v>
      </c>
      <c r="M33" s="18">
        <f>(IF((VLOOKUP(Table2[[#This Row],[SKU]],'[1]All Skus'!$A:$Y,2,FALSE))="AMX",(VLOOKUP(Table2[[#This Row],[SKU]],'[1]All Skus'!$A:$Y,17,FALSE)),""))</f>
        <v>0</v>
      </c>
      <c r="N33" s="23">
        <f>(IF((VLOOKUP(Table2[[#This Row],[SKU]],'[1]All Skus'!$A:$Y,2,FALSE))="AMX",(VLOOKUP(Table2[[#This Row],[SKU]],'[1]All Skus'!$A:$Y,18,FALSE)),""))</f>
        <v>2.9</v>
      </c>
      <c r="O33" s="23">
        <f>(IF((VLOOKUP(Table2[[#This Row],[SKU]],'[1]All Skus'!$A:$Y,2,FALSE))="AMX",(VLOOKUP(Table2[[#This Row],[SKU]],'[1]All Skus'!$A:$Y,19,FALSE)),""))</f>
        <v>8.4</v>
      </c>
      <c r="P33" s="23">
        <f>(IF((VLOOKUP(Table2[[#This Row],[SKU]],'[1]All Skus'!$A:$Y,2,FALSE))="AMX",(VLOOKUP(Table2[[#This Row],[SKU]],'[1]All Skus'!$A:$Y,20,FALSE)),""))</f>
        <v>8.07</v>
      </c>
      <c r="Q33" s="23">
        <f>(IF((VLOOKUP(Table2[[#This Row],[SKU]],'[1]All Skus'!$A:$Y,2,FALSE))="AMX",(VLOOKUP(Table2[[#This Row],[SKU]],'[1]All Skus'!$A:$Y,21,FALSE)),""))</f>
        <v>1.73</v>
      </c>
      <c r="R33" s="18" t="str">
        <f>(IF((VLOOKUP(Table2[[#This Row],[SKU]],'[1]All Skus'!$A:$Y,2,FALSE))="AMX",(VLOOKUP(Table2[[#This Row],[SKU]],'[1]All Skus'!$A:$Y,22,FALSE)),""))</f>
        <v>TW</v>
      </c>
      <c r="S33" s="18" t="str">
        <f>(IF((VLOOKUP(Table2[[#This Row],[SKU]],'[1]All Skus'!$A:$Y,2,FALSE))="AMX",(VLOOKUP(Table2[[#This Row],[SKU]],'[1]All Skus'!$A:$Y,23,FALSE)),""))</f>
        <v>Compliant</v>
      </c>
      <c r="T33" s="24" t="str">
        <f>(IF((VLOOKUP(Table2[[#This Row],[SKU]],'[1]All Skus'!$A:$Y,2,FALSE))="AMX",(VLOOKUP(Table2[[#This Row],[SKU]],'[1]All Skus'!$A:$Y,24,FALSE)),""))</f>
        <v>https://www.amx.com/en-US/products/pr-0402</v>
      </c>
      <c r="U33" s="18">
        <v>31</v>
      </c>
    </row>
    <row r="34" spans="1:21" ht="15" customHeight="1" x14ac:dyDescent="0.3">
      <c r="A34" s="27" t="s">
        <v>52</v>
      </c>
      <c r="B34" s="17" t="str">
        <f>(IF((VLOOKUP(Table2[[#This Row],[SKU]],'[1]All Skus'!$A:$Y,2,FALSE))="AMX",(VLOOKUP(Table2[[#This Row],[SKU]],'[1]All Skus'!$A:$Y,3,FALSE)),""))</f>
        <v>Digital Switchers</v>
      </c>
      <c r="C34" s="17" t="str">
        <f>(IF((VLOOKUP(Table2[[#This Row],[SKU]],'[1]All Skus'!$A:$Y,2,FALSE))="AMX",(VLOOKUP(Table2[[#This Row],[SKU]],'[1]All Skus'!$A:$Y,4,FALSE)),""))</f>
        <v>PR-0404</v>
      </c>
      <c r="D34" s="18" t="str">
        <f>(IF((VLOOKUP(Table2[[#This Row],[SKU]],'[1]All Skus'!$A:$Y,2,FALSE))="AMX",(VLOOKUP(Table2[[#This Row],[SKU]],'[1]All Skus'!$A:$Y,5,FALSE)),""))</f>
        <v>AMX-SIG</v>
      </c>
      <c r="E34" s="19">
        <f>(IF((VLOOKUP(Table2[[#This Row],[SKU]],'[1]All Skus'!$A:$Y,2,FALSE))="AMX",(VLOOKUP(Table2[[#This Row],[SKU]],'[1]All Skus'!$A:$Y,6,FALSE)),""))</f>
        <v>0</v>
      </c>
      <c r="F34" s="18">
        <f>(IF((VLOOKUP(Table2[[#This Row],[SKU]],'[1]All Skus'!$A:$Y,2,FALSE))="AMX",(VLOOKUP(Table2[[#This Row],[SKU]],'[1]All Skus'!$A:$Y,7,FALSE)),""))</f>
        <v>0</v>
      </c>
      <c r="G34" s="20" t="str">
        <f>(IF((VLOOKUP(Table2[[#This Row],[SKU]],'[1]All Skus'!$A:$Y,2,FALSE))="AMX",(VLOOKUP(Table2[[#This Row],[SKU]],'[1]All Skus'!$A:$Y,8,FALSE)),""))</f>
        <v>Precis 4x4 4K60 HDMI Switcher</v>
      </c>
      <c r="H34" s="20" t="str">
        <f>(IF((VLOOKUP(Table2[[#This Row],[SKU]],'[1]All Skus'!$A:$Y,2,FALSE))="AMX",(VLOOKUP(Table2[[#This Row],[SKU]],'[1]All Skus'!$A:$Y,9,FALSE)),""))</f>
        <v>Precis 4x4 4K60 HDMI Switcher</v>
      </c>
      <c r="I34" s="21">
        <f>(IF((VLOOKUP(Table2[[#This Row],[SKU]],'[1]All Skus'!$A:$Y,2,FALSE))="AMX",(VLOOKUP(Table2[[#This Row],[SKU]],'[1]All Skus'!$A:$Y,10,FALSE)),""))</f>
        <v>3115</v>
      </c>
      <c r="J34" s="21">
        <f>(IF((VLOOKUP(Table2[[#This Row],[SKU]],'[1]All Skus'!$A:$Y,2,FALSE))="AMX",(VLOOKUP(Table2[[#This Row],[SKU]],'[1]All Skus'!$A:$Y,11,FALSE)),""))</f>
        <v>3115</v>
      </c>
      <c r="K34" s="22">
        <f>(IF((VLOOKUP(Table2[[#This Row],[SKU]],'[1]All Skus'!$A:$Y,2,FALSE))="AMX",(VLOOKUP(Table2[[#This Row],[SKU]],'[1]All Skus'!$A:$Y,15,FALSE)),""))</f>
        <v>0</v>
      </c>
      <c r="L34" s="18">
        <f>(IF((VLOOKUP(Table2[[#This Row],[SKU]],'[1]All Skus'!$A:$Y,2,FALSE))="AMX",(VLOOKUP(Table2[[#This Row],[SKU]],'[1]All Skus'!$A:$Y,16,FALSE)),""))</f>
        <v>718878034552</v>
      </c>
      <c r="M34" s="18">
        <f>(IF((VLOOKUP(Table2[[#This Row],[SKU]],'[1]All Skus'!$A:$Y,2,FALSE))="AMX",(VLOOKUP(Table2[[#This Row],[SKU]],'[1]All Skus'!$A:$Y,17,FALSE)),""))</f>
        <v>0</v>
      </c>
      <c r="N34" s="23">
        <f>(IF((VLOOKUP(Table2[[#This Row],[SKU]],'[1]All Skus'!$A:$Y,2,FALSE))="AMX",(VLOOKUP(Table2[[#This Row],[SKU]],'[1]All Skus'!$A:$Y,18,FALSE)),""))</f>
        <v>6.6</v>
      </c>
      <c r="O34" s="23">
        <f>(IF((VLOOKUP(Table2[[#This Row],[SKU]],'[1]All Skus'!$A:$Y,2,FALSE))="AMX",(VLOOKUP(Table2[[#This Row],[SKU]],'[1]All Skus'!$A:$Y,19,FALSE)),""))</f>
        <v>17.239999999999998</v>
      </c>
      <c r="P34" s="23">
        <f>(IF((VLOOKUP(Table2[[#This Row],[SKU]],'[1]All Skus'!$A:$Y,2,FALSE))="AMX",(VLOOKUP(Table2[[#This Row],[SKU]],'[1]All Skus'!$A:$Y,20,FALSE)),""))</f>
        <v>10.59</v>
      </c>
      <c r="Q34" s="23">
        <f>(IF((VLOOKUP(Table2[[#This Row],[SKU]],'[1]All Skus'!$A:$Y,2,FALSE))="AMX",(VLOOKUP(Table2[[#This Row],[SKU]],'[1]All Skus'!$A:$Y,21,FALSE)),""))</f>
        <v>1.73</v>
      </c>
      <c r="R34" s="18" t="str">
        <f>(IF((VLOOKUP(Table2[[#This Row],[SKU]],'[1]All Skus'!$A:$Y,2,FALSE))="AMX",(VLOOKUP(Table2[[#This Row],[SKU]],'[1]All Skus'!$A:$Y,22,FALSE)),""))</f>
        <v>TW</v>
      </c>
      <c r="S34" s="18" t="str">
        <f>(IF((VLOOKUP(Table2[[#This Row],[SKU]],'[1]All Skus'!$A:$Y,2,FALSE))="AMX",(VLOOKUP(Table2[[#This Row],[SKU]],'[1]All Skus'!$A:$Y,23,FALSE)),""))</f>
        <v>Compliant</v>
      </c>
      <c r="T34" s="24" t="str">
        <f>(IF((VLOOKUP(Table2[[#This Row],[SKU]],'[1]All Skus'!$A:$Y,2,FALSE))="AMX",(VLOOKUP(Table2[[#This Row],[SKU]],'[1]All Skus'!$A:$Y,24,FALSE)),""))</f>
        <v>https://www.amx.com/en-US/products/pr-0404</v>
      </c>
      <c r="U34" s="18">
        <v>32</v>
      </c>
    </row>
    <row r="35" spans="1:21" ht="15" customHeight="1" x14ac:dyDescent="0.3">
      <c r="A35" s="16" t="s">
        <v>53</v>
      </c>
      <c r="B35" s="17" t="str">
        <f>(IF((VLOOKUP(Table2[[#This Row],[SKU]],'[1]All Skus'!$A:$Y,2,FALSE))="AMX",(VLOOKUP(Table2[[#This Row],[SKU]],'[1]All Skus'!$A:$Y,3,FALSE)),""))</f>
        <v>Digital Switchers</v>
      </c>
      <c r="C35" s="17" t="str">
        <f>(IF((VLOOKUP(Table2[[#This Row],[SKU]],'[1]All Skus'!$A:$Y,2,FALSE))="AMX",(VLOOKUP(Table2[[#This Row],[SKU]],'[1]All Skus'!$A:$Y,4,FALSE)),""))</f>
        <v>PR-0602</v>
      </c>
      <c r="D35" s="18" t="str">
        <f>(IF((VLOOKUP(Table2[[#This Row],[SKU]],'[1]All Skus'!$A:$Y,2,FALSE))="AMX",(VLOOKUP(Table2[[#This Row],[SKU]],'[1]All Skus'!$A:$Y,5,FALSE)),""))</f>
        <v>AMX-SIG</v>
      </c>
      <c r="E35" s="19">
        <f>(IF((VLOOKUP(Table2[[#This Row],[SKU]],'[1]All Skus'!$A:$Y,2,FALSE))="AMX",(VLOOKUP(Table2[[#This Row],[SKU]],'[1]All Skus'!$A:$Y,6,FALSE)),""))</f>
        <v>0</v>
      </c>
      <c r="F35" s="18">
        <f>(IF((VLOOKUP(Table2[[#This Row],[SKU]],'[1]All Skus'!$A:$Y,2,FALSE))="AMX",(VLOOKUP(Table2[[#This Row],[SKU]],'[1]All Skus'!$A:$Y,7,FALSE)),""))</f>
        <v>0</v>
      </c>
      <c r="G35" s="20" t="str">
        <f>(IF((VLOOKUP(Table2[[#This Row],[SKU]],'[1]All Skus'!$A:$Y,2,FALSE))="AMX",(VLOOKUP(Table2[[#This Row],[SKU]],'[1]All Skus'!$A:$Y,8,FALSE)),""))</f>
        <v>Precis 6x2 4K60 HDMI Switcher</v>
      </c>
      <c r="H35" s="20" t="str">
        <f>(IF((VLOOKUP(Table2[[#This Row],[SKU]],'[1]All Skus'!$A:$Y,2,FALSE))="AMX",(VLOOKUP(Table2[[#This Row],[SKU]],'[1]All Skus'!$A:$Y,9,FALSE)),""))</f>
        <v>Precis 6x2 4K60 HDMI Switcher</v>
      </c>
      <c r="I35" s="21">
        <f>(IF((VLOOKUP(Table2[[#This Row],[SKU]],'[1]All Skus'!$A:$Y,2,FALSE))="AMX",(VLOOKUP(Table2[[#This Row],[SKU]],'[1]All Skus'!$A:$Y,10,FALSE)),""))</f>
        <v>1895</v>
      </c>
      <c r="J35" s="21">
        <f>(IF((VLOOKUP(Table2[[#This Row],[SKU]],'[1]All Skus'!$A:$Y,2,FALSE))="AMX",(VLOOKUP(Table2[[#This Row],[SKU]],'[1]All Skus'!$A:$Y,11,FALSE)),""))</f>
        <v>1895</v>
      </c>
      <c r="K35" s="22">
        <f>(IF((VLOOKUP(Table2[[#This Row],[SKU]],'[1]All Skus'!$A:$Y,2,FALSE))="AMX",(VLOOKUP(Table2[[#This Row],[SKU]],'[1]All Skus'!$A:$Y,15,FALSE)),""))</f>
        <v>0</v>
      </c>
      <c r="L35" s="18">
        <f>(IF((VLOOKUP(Table2[[#This Row],[SKU]],'[1]All Skus'!$A:$Y,2,FALSE))="AMX",(VLOOKUP(Table2[[#This Row],[SKU]],'[1]All Skus'!$A:$Y,16,FALSE)),""))</f>
        <v>718878034545</v>
      </c>
      <c r="M35" s="18">
        <f>(IF((VLOOKUP(Table2[[#This Row],[SKU]],'[1]All Skus'!$A:$Y,2,FALSE))="AMX",(VLOOKUP(Table2[[#This Row],[SKU]],'[1]All Skus'!$A:$Y,17,FALSE)),""))</f>
        <v>0</v>
      </c>
      <c r="N35" s="23">
        <f>(IF((VLOOKUP(Table2[[#This Row],[SKU]],'[1]All Skus'!$A:$Y,2,FALSE))="AMX",(VLOOKUP(Table2[[#This Row],[SKU]],'[1]All Skus'!$A:$Y,18,FALSE)),""))</f>
        <v>6.3</v>
      </c>
      <c r="O35" s="23">
        <f>(IF((VLOOKUP(Table2[[#This Row],[SKU]],'[1]All Skus'!$A:$Y,2,FALSE))="AMX",(VLOOKUP(Table2[[#This Row],[SKU]],'[1]All Skus'!$A:$Y,19,FALSE)),""))</f>
        <v>17.239999999999998</v>
      </c>
      <c r="P35" s="23">
        <f>(IF((VLOOKUP(Table2[[#This Row],[SKU]],'[1]All Skus'!$A:$Y,2,FALSE))="AMX",(VLOOKUP(Table2[[#This Row],[SKU]],'[1]All Skus'!$A:$Y,20,FALSE)),""))</f>
        <v>10.59</v>
      </c>
      <c r="Q35" s="23">
        <f>(IF((VLOOKUP(Table2[[#This Row],[SKU]],'[1]All Skus'!$A:$Y,2,FALSE))="AMX",(VLOOKUP(Table2[[#This Row],[SKU]],'[1]All Skus'!$A:$Y,21,FALSE)),""))</f>
        <v>1.73</v>
      </c>
      <c r="R35" s="18" t="str">
        <f>(IF((VLOOKUP(Table2[[#This Row],[SKU]],'[1]All Skus'!$A:$Y,2,FALSE))="AMX",(VLOOKUP(Table2[[#This Row],[SKU]],'[1]All Skus'!$A:$Y,22,FALSE)),""))</f>
        <v>TW</v>
      </c>
      <c r="S35" s="18" t="str">
        <f>(IF((VLOOKUP(Table2[[#This Row],[SKU]],'[1]All Skus'!$A:$Y,2,FALSE))="AMX",(VLOOKUP(Table2[[#This Row],[SKU]],'[1]All Skus'!$A:$Y,23,FALSE)),""))</f>
        <v>Compliant</v>
      </c>
      <c r="T35" s="24" t="str">
        <f>(IF((VLOOKUP(Table2[[#This Row],[SKU]],'[1]All Skus'!$A:$Y,2,FALSE))="AMX",(VLOOKUP(Table2[[#This Row],[SKU]],'[1]All Skus'!$A:$Y,24,FALSE)),""))</f>
        <v>https://www.amx.com/en-US/products/pr-0602</v>
      </c>
      <c r="U35" s="18">
        <v>33</v>
      </c>
    </row>
    <row r="36" spans="1:21" ht="15" customHeight="1" x14ac:dyDescent="0.3">
      <c r="A36" s="16" t="s">
        <v>54</v>
      </c>
      <c r="B36" s="17" t="str">
        <f>(IF((VLOOKUP(Table2[[#This Row],[SKU]],'[1]All Skus'!$A:$Y,2,FALSE))="AMX",(VLOOKUP(Table2[[#This Row],[SKU]],'[1]All Skus'!$A:$Y,3,FALSE)),""))</f>
        <v>Digital Switchers</v>
      </c>
      <c r="C36" s="17" t="str">
        <f>(IF((VLOOKUP(Table2[[#This Row],[SKU]],'[1]All Skus'!$A:$Y,2,FALSE))="AMX",(VLOOKUP(Table2[[#This Row],[SKU]],'[1]All Skus'!$A:$Y,4,FALSE)),""))</f>
        <v>PR-0808</v>
      </c>
      <c r="D36" s="18" t="str">
        <f>(IF((VLOOKUP(Table2[[#This Row],[SKU]],'[1]All Skus'!$A:$Y,2,FALSE))="AMX",(VLOOKUP(Table2[[#This Row],[SKU]],'[1]All Skus'!$A:$Y,5,FALSE)),""))</f>
        <v>AMX-SIG</v>
      </c>
      <c r="E36" s="19">
        <f>(IF((VLOOKUP(Table2[[#This Row],[SKU]],'[1]All Skus'!$A:$Y,2,FALSE))="AMX",(VLOOKUP(Table2[[#This Row],[SKU]],'[1]All Skus'!$A:$Y,6,FALSE)),""))</f>
        <v>0</v>
      </c>
      <c r="F36" s="18">
        <f>(IF((VLOOKUP(Table2[[#This Row],[SKU]],'[1]All Skus'!$A:$Y,2,FALSE))="AMX",(VLOOKUP(Table2[[#This Row],[SKU]],'[1]All Skus'!$A:$Y,7,FALSE)),""))</f>
        <v>0</v>
      </c>
      <c r="G36" s="20" t="str">
        <f>(IF((VLOOKUP(Table2[[#This Row],[SKU]],'[1]All Skus'!$A:$Y,2,FALSE))="AMX",(VLOOKUP(Table2[[#This Row],[SKU]],'[1]All Skus'!$A:$Y,8,FALSE)),""))</f>
        <v>Precis 8x8 4K60 HDMI Switcher</v>
      </c>
      <c r="H36" s="20" t="str">
        <f>(IF((VLOOKUP(Table2[[#This Row],[SKU]],'[1]All Skus'!$A:$Y,2,FALSE))="AMX",(VLOOKUP(Table2[[#This Row],[SKU]],'[1]All Skus'!$A:$Y,9,FALSE)),""))</f>
        <v>Precis 8x8 4K60 HDMI Switcher</v>
      </c>
      <c r="I36" s="21">
        <f>(IF((VLOOKUP(Table2[[#This Row],[SKU]],'[1]All Skus'!$A:$Y,2,FALSE))="AMX",(VLOOKUP(Table2[[#This Row],[SKU]],'[1]All Skus'!$A:$Y,10,FALSE)),""))</f>
        <v>6020</v>
      </c>
      <c r="J36" s="21">
        <f>(IF((VLOOKUP(Table2[[#This Row],[SKU]],'[1]All Skus'!$A:$Y,2,FALSE))="AMX",(VLOOKUP(Table2[[#This Row],[SKU]],'[1]All Skus'!$A:$Y,11,FALSE)),""))</f>
        <v>6020</v>
      </c>
      <c r="K36" s="22">
        <f>(IF((VLOOKUP(Table2[[#This Row],[SKU]],'[1]All Skus'!$A:$Y,2,FALSE))="AMX",(VLOOKUP(Table2[[#This Row],[SKU]],'[1]All Skus'!$A:$Y,15,FALSE)),""))</f>
        <v>0</v>
      </c>
      <c r="L36" s="18">
        <f>(IF((VLOOKUP(Table2[[#This Row],[SKU]],'[1]All Skus'!$A:$Y,2,FALSE))="AMX",(VLOOKUP(Table2[[#This Row],[SKU]],'[1]All Skus'!$A:$Y,16,FALSE)),""))</f>
        <v>718878034569</v>
      </c>
      <c r="M36" s="18">
        <f>(IF((VLOOKUP(Table2[[#This Row],[SKU]],'[1]All Skus'!$A:$Y,2,FALSE))="AMX",(VLOOKUP(Table2[[#This Row],[SKU]],'[1]All Skus'!$A:$Y,17,FALSE)),""))</f>
        <v>0</v>
      </c>
      <c r="N36" s="23">
        <f>(IF((VLOOKUP(Table2[[#This Row],[SKU]],'[1]All Skus'!$A:$Y,2,FALSE))="AMX",(VLOOKUP(Table2[[#This Row],[SKU]],'[1]All Skus'!$A:$Y,18,FALSE)),""))</f>
        <v>7.9</v>
      </c>
      <c r="O36" s="23">
        <f>(IF((VLOOKUP(Table2[[#This Row],[SKU]],'[1]All Skus'!$A:$Y,2,FALSE))="AMX",(VLOOKUP(Table2[[#This Row],[SKU]],'[1]All Skus'!$A:$Y,19,FALSE)),""))</f>
        <v>17.239999999999998</v>
      </c>
      <c r="P36" s="23">
        <f>(IF((VLOOKUP(Table2[[#This Row],[SKU]],'[1]All Skus'!$A:$Y,2,FALSE))="AMX",(VLOOKUP(Table2[[#This Row],[SKU]],'[1]All Skus'!$A:$Y,20,FALSE)),""))</f>
        <v>10.59</v>
      </c>
      <c r="Q36" s="23">
        <f>(IF((VLOOKUP(Table2[[#This Row],[SKU]],'[1]All Skus'!$A:$Y,2,FALSE))="AMX",(VLOOKUP(Table2[[#This Row],[SKU]],'[1]All Skus'!$A:$Y,21,FALSE)),""))</f>
        <v>1.73</v>
      </c>
      <c r="R36" s="18" t="str">
        <f>(IF((VLOOKUP(Table2[[#This Row],[SKU]],'[1]All Skus'!$A:$Y,2,FALSE))="AMX",(VLOOKUP(Table2[[#This Row],[SKU]],'[1]All Skus'!$A:$Y,22,FALSE)),""))</f>
        <v>TW</v>
      </c>
      <c r="S36" s="18" t="str">
        <f>(IF((VLOOKUP(Table2[[#This Row],[SKU]],'[1]All Skus'!$A:$Y,2,FALSE))="AMX",(VLOOKUP(Table2[[#This Row],[SKU]],'[1]All Skus'!$A:$Y,23,FALSE)),""))</f>
        <v>Compliant</v>
      </c>
      <c r="T36" s="24" t="str">
        <f>(IF((VLOOKUP(Table2[[#This Row],[SKU]],'[1]All Skus'!$A:$Y,2,FALSE))="AMX",(VLOOKUP(Table2[[#This Row],[SKU]],'[1]All Skus'!$A:$Y,24,FALSE)),""))</f>
        <v>https://www.amx.com/en-US/products/pr-0808</v>
      </c>
      <c r="U36" s="18">
        <v>34</v>
      </c>
    </row>
    <row r="37" spans="1:21" ht="15" customHeight="1" x14ac:dyDescent="0.3">
      <c r="A37" s="16" t="s">
        <v>55</v>
      </c>
      <c r="B37" s="17" t="str">
        <f>(IF((VLOOKUP(Table2[[#This Row],[SKU]],'[1]All Skus'!$A:$Y,2,FALSE))="AMX",(VLOOKUP(Table2[[#This Row],[SKU]],'[1]All Skus'!$A:$Y,3,FALSE)),""))</f>
        <v>Digital Switchers</v>
      </c>
      <c r="C37" s="17" t="str">
        <f>(IF((VLOOKUP(Table2[[#This Row],[SKU]],'[1]All Skus'!$A:$Y,2,FALSE))="AMX",(VLOOKUP(Table2[[#This Row],[SKU]],'[1]All Skus'!$A:$Y,4,FALSE)),""))</f>
        <v>PR-WP-412</v>
      </c>
      <c r="D37" s="18" t="str">
        <f>(IF((VLOOKUP(Table2[[#This Row],[SKU]],'[1]All Skus'!$A:$Y,2,FALSE))="AMX",(VLOOKUP(Table2[[#This Row],[SKU]],'[1]All Skus'!$A:$Y,5,FALSE)),""))</f>
        <v>AMX-SIG</v>
      </c>
      <c r="E37" s="19">
        <f>(IF((VLOOKUP(Table2[[#This Row],[SKU]],'[1]All Skus'!$A:$Y,2,FALSE))="AMX",(VLOOKUP(Table2[[#This Row],[SKU]],'[1]All Skus'!$A:$Y,6,FALSE)),""))</f>
        <v>0</v>
      </c>
      <c r="F37" s="18">
        <f>(IF((VLOOKUP(Table2[[#This Row],[SKU]],'[1]All Skus'!$A:$Y,2,FALSE))="AMX",(VLOOKUP(Table2[[#This Row],[SKU]],'[1]All Skus'!$A:$Y,7,FALSE)),""))</f>
        <v>0</v>
      </c>
      <c r="G37" s="20" t="str">
        <f>(IF((VLOOKUP(Table2[[#This Row],[SKU]],'[1]All Skus'!$A:$Y,2,FALSE))="AMX",(VLOOKUP(Table2[[#This Row],[SKU]],'[1]All Skus'!$A:$Y,8,FALSE)),""))</f>
        <v>Precis 4x1:2 4K60 Windowing Processor</v>
      </c>
      <c r="H37" s="20" t="str">
        <f>(IF((VLOOKUP(Table2[[#This Row],[SKU]],'[1]All Skus'!$A:$Y,2,FALSE))="AMX",(VLOOKUP(Table2[[#This Row],[SKU]],'[1]All Skus'!$A:$Y,9,FALSE)),""))</f>
        <v>Precis 4x1:2 4K60 Windowing Processor</v>
      </c>
      <c r="I37" s="21">
        <f>(IF((VLOOKUP(Table2[[#This Row],[SKU]],'[1]All Skus'!$A:$Y,2,FALSE))="AMX",(VLOOKUP(Table2[[#This Row],[SKU]],'[1]All Skus'!$A:$Y,10,FALSE)),""))</f>
        <v>3660</v>
      </c>
      <c r="J37" s="21">
        <f>(IF((VLOOKUP(Table2[[#This Row],[SKU]],'[1]All Skus'!$A:$Y,2,FALSE))="AMX",(VLOOKUP(Table2[[#This Row],[SKU]],'[1]All Skus'!$A:$Y,11,FALSE)),""))</f>
        <v>3660</v>
      </c>
      <c r="K37" s="22">
        <f>(IF((VLOOKUP(Table2[[#This Row],[SKU]],'[1]All Skus'!$A:$Y,2,FALSE))="AMX",(VLOOKUP(Table2[[#This Row],[SKU]],'[1]All Skus'!$A:$Y,15,FALSE)),""))</f>
        <v>0</v>
      </c>
      <c r="L37" s="18">
        <f>(IF((VLOOKUP(Table2[[#This Row],[SKU]],'[1]All Skus'!$A:$Y,2,FALSE))="AMX",(VLOOKUP(Table2[[#This Row],[SKU]],'[1]All Skus'!$A:$Y,16,FALSE)),""))</f>
        <v>718878034521</v>
      </c>
      <c r="M37" s="18">
        <f>(IF((VLOOKUP(Table2[[#This Row],[SKU]],'[1]All Skus'!$A:$Y,2,FALSE))="AMX",(VLOOKUP(Table2[[#This Row],[SKU]],'[1]All Skus'!$A:$Y,17,FALSE)),""))</f>
        <v>0</v>
      </c>
      <c r="N37" s="23">
        <f>(IF((VLOOKUP(Table2[[#This Row],[SKU]],'[1]All Skus'!$A:$Y,2,FALSE))="AMX",(VLOOKUP(Table2[[#This Row],[SKU]],'[1]All Skus'!$A:$Y,18,FALSE)),""))</f>
        <v>3.1</v>
      </c>
      <c r="O37" s="23">
        <f>(IF((VLOOKUP(Table2[[#This Row],[SKU]],'[1]All Skus'!$A:$Y,2,FALSE))="AMX",(VLOOKUP(Table2[[#This Row],[SKU]],'[1]All Skus'!$A:$Y,19,FALSE)),""))</f>
        <v>8.4</v>
      </c>
      <c r="P37" s="23">
        <f>(IF((VLOOKUP(Table2[[#This Row],[SKU]],'[1]All Skus'!$A:$Y,2,FALSE))="AMX",(VLOOKUP(Table2[[#This Row],[SKU]],'[1]All Skus'!$A:$Y,20,FALSE)),""))</f>
        <v>8.07</v>
      </c>
      <c r="Q37" s="23">
        <f>(IF((VLOOKUP(Table2[[#This Row],[SKU]],'[1]All Skus'!$A:$Y,2,FALSE))="AMX",(VLOOKUP(Table2[[#This Row],[SKU]],'[1]All Skus'!$A:$Y,21,FALSE)),""))</f>
        <v>1.73</v>
      </c>
      <c r="R37" s="18" t="str">
        <f>(IF((VLOOKUP(Table2[[#This Row],[SKU]],'[1]All Skus'!$A:$Y,2,FALSE))="AMX",(VLOOKUP(Table2[[#This Row],[SKU]],'[1]All Skus'!$A:$Y,22,FALSE)),""))</f>
        <v>TW</v>
      </c>
      <c r="S37" s="18" t="str">
        <f>(IF((VLOOKUP(Table2[[#This Row],[SKU]],'[1]All Skus'!$A:$Y,2,FALSE))="AMX",(VLOOKUP(Table2[[#This Row],[SKU]],'[1]All Skus'!$A:$Y,23,FALSE)),""))</f>
        <v>Compliant</v>
      </c>
      <c r="T37" s="24" t="str">
        <f>(IF((VLOOKUP(Table2[[#This Row],[SKU]],'[1]All Skus'!$A:$Y,2,FALSE))="AMX",(VLOOKUP(Table2[[#This Row],[SKU]],'[1]All Skus'!$A:$Y,24,FALSE)),""))</f>
        <v>https://www.amx.com/en-US/products/pr-wp-412</v>
      </c>
      <c r="U37" s="18">
        <v>35</v>
      </c>
    </row>
    <row r="38" spans="1:21" ht="15" customHeight="1" x14ac:dyDescent="0.3">
      <c r="A38" s="16" t="s">
        <v>56</v>
      </c>
      <c r="B38" s="17" t="str">
        <f>(IF((VLOOKUP(Table2[[#This Row],[SKU]],'[1]All Skus'!$A:$Y,2,FALSE))="AMX",(VLOOKUP(Table2[[#This Row],[SKU]],'[1]All Skus'!$A:$Y,3,FALSE)),""))</f>
        <v>Architectural Connectivity</v>
      </c>
      <c r="C38" s="17" t="str">
        <f>(IF((VLOOKUP(Table2[[#This Row],[SKU]],'[1]All Skus'!$A:$Y,2,FALSE))="AMX",(VLOOKUP(Table2[[#This Row],[SKU]],'[1]All Skus'!$A:$Y,4,FALSE)),""))</f>
        <v>HPX-USBC-100</v>
      </c>
      <c r="D38" s="18" t="str">
        <f>(IF((VLOOKUP(Table2[[#This Row],[SKU]],'[1]All Skus'!$A:$Y,2,FALSE))="AMX",(VLOOKUP(Table2[[#This Row],[SKU]],'[1]All Skus'!$A:$Y,5,FALSE)),""))</f>
        <v>AMX-ENV</v>
      </c>
      <c r="E38" s="19">
        <f>(IF((VLOOKUP(Table2[[#This Row],[SKU]],'[1]All Skus'!$A:$Y,2,FALSE))="AMX",(VLOOKUP(Table2[[#This Row],[SKU]],'[1]All Skus'!$A:$Y,6,FALSE)),""))</f>
        <v>0</v>
      </c>
      <c r="F38" s="18">
        <f>(IF((VLOOKUP(Table2[[#This Row],[SKU]],'[1]All Skus'!$A:$Y,2,FALSE))="AMX",(VLOOKUP(Table2[[#This Row],[SKU]],'[1]All Skus'!$A:$Y,7,FALSE)),""))</f>
        <v>0</v>
      </c>
      <c r="G38" s="26" t="str">
        <f>(IF((VLOOKUP(Table2[[#This Row],[SKU]],'[1]All Skus'!$A:$Y,2,FALSE))="AMX",(VLOOKUP(Table2[[#This Row],[SKU]],'[1]All Skus'!$A:$Y,8,FALSE)),""))</f>
        <v>USB-C Power Module for Hydraport, PD 3.0 100W</v>
      </c>
      <c r="H38" s="26" t="str">
        <f>(IF((VLOOKUP(Table2[[#This Row],[SKU]],'[1]All Skus'!$A:$Y,2,FALSE))="AMX",(VLOOKUP(Table2[[#This Row],[SKU]],'[1]All Skus'!$A:$Y,9,FALSE)),""))</f>
        <v>The AMX HPX-USBC-100 module provides both a USB-C and a USB-A connection with charging capability to Hydraport. It supports PD 3.0 power supplies and up to 100W charging over USB-C, plus up to 30W of charging power over USB-A.  Power Supply not included.</v>
      </c>
      <c r="I38" s="21">
        <f>(IF((VLOOKUP(Table2[[#This Row],[SKU]],'[1]All Skus'!$A:$Y,2,FALSE))="AMX",(VLOOKUP(Table2[[#This Row],[SKU]],'[1]All Skus'!$A:$Y,10,FALSE)),""))</f>
        <v>143.5</v>
      </c>
      <c r="J38" s="21">
        <f>(IF((VLOOKUP(Table2[[#This Row],[SKU]],'[1]All Skus'!$A:$Y,2,FALSE))="AMX",(VLOOKUP(Table2[[#This Row],[SKU]],'[1]All Skus'!$A:$Y,11,FALSE)),""))</f>
        <v>143.5</v>
      </c>
      <c r="K38" s="22">
        <f>(IF((VLOOKUP(Table2[[#This Row],[SKU]],'[1]All Skus'!$A:$Y,2,FALSE))="AMX",(VLOOKUP(Table2[[#This Row],[SKU]],'[1]All Skus'!$A:$Y,15,FALSE)),""))</f>
        <v>0</v>
      </c>
      <c r="L38" s="18">
        <f>(IF((VLOOKUP(Table2[[#This Row],[SKU]],'[1]All Skus'!$A:$Y,2,FALSE))="AMX",(VLOOKUP(Table2[[#This Row],[SKU]],'[1]All Skus'!$A:$Y,16,FALSE)),""))</f>
        <v>718878035511</v>
      </c>
      <c r="M38" s="18">
        <f>(IF((VLOOKUP(Table2[[#This Row],[SKU]],'[1]All Skus'!$A:$Y,2,FALSE))="AMX",(VLOOKUP(Table2[[#This Row],[SKU]],'[1]All Skus'!$A:$Y,17,FALSE)),""))</f>
        <v>0</v>
      </c>
      <c r="N38" s="23">
        <f>(IF((VLOOKUP(Table2[[#This Row],[SKU]],'[1]All Skus'!$A:$Y,2,FALSE))="AMX",(VLOOKUP(Table2[[#This Row],[SKU]],'[1]All Skus'!$A:$Y,18,FALSE)),""))</f>
        <v>1</v>
      </c>
      <c r="O38" s="23">
        <f>(IF((VLOOKUP(Table2[[#This Row],[SKU]],'[1]All Skus'!$A:$Y,2,FALSE))="AMX",(VLOOKUP(Table2[[#This Row],[SKU]],'[1]All Skus'!$A:$Y,19,FALSE)),""))</f>
        <v>9</v>
      </c>
      <c r="P38" s="23">
        <f>(IF((VLOOKUP(Table2[[#This Row],[SKU]],'[1]All Skus'!$A:$Y,2,FALSE))="AMX",(VLOOKUP(Table2[[#This Row],[SKU]],'[1]All Skus'!$A:$Y,20,FALSE)),""))</f>
        <v>4</v>
      </c>
      <c r="Q38" s="23">
        <f>(IF((VLOOKUP(Table2[[#This Row],[SKU]],'[1]All Skus'!$A:$Y,2,FALSE))="AMX",(VLOOKUP(Table2[[#This Row],[SKU]],'[1]All Skus'!$A:$Y,21,FALSE)),""))</f>
        <v>3</v>
      </c>
      <c r="R38" s="18" t="str">
        <f>(IF((VLOOKUP(Table2[[#This Row],[SKU]],'[1]All Skus'!$A:$Y,2,FALSE))="AMX",(VLOOKUP(Table2[[#This Row],[SKU]],'[1]All Skus'!$A:$Y,22,FALSE)),""))</f>
        <v>CN</v>
      </c>
      <c r="S38" s="18" t="str">
        <f>(IF((VLOOKUP(Table2[[#This Row],[SKU]],'[1]All Skus'!$A:$Y,2,FALSE))="AMX",(VLOOKUP(Table2[[#This Row],[SKU]],'[1]All Skus'!$A:$Y,23,FALSE)),""))</f>
        <v>Compliant</v>
      </c>
      <c r="T38" s="24" t="str">
        <f>(IF((VLOOKUP(Table2[[#This Row],[SKU]],'[1]All Skus'!$A:$Y,2,FALSE))="AMX",(VLOOKUP(Table2[[#This Row],[SKU]],'[1]All Skus'!$A:$Y,24,FALSE)),""))</f>
        <v>https://www.amx.com/en-US/products/hpx-usbc-100</v>
      </c>
      <c r="U38" s="18">
        <v>36</v>
      </c>
    </row>
    <row r="39" spans="1:21" ht="15" customHeight="1" x14ac:dyDescent="0.3">
      <c r="A39" s="16" t="s">
        <v>57</v>
      </c>
      <c r="B39" s="17" t="str">
        <f>(IF((VLOOKUP(Table2[[#This Row],[SKU]],'[1]All Skus'!$A:$Y,2,FALSE))="AMX",(VLOOKUP(Table2[[#This Row],[SKU]],'[1]All Skus'!$A:$Y,3,FALSE)),""))</f>
        <v>Architectural Connectivity</v>
      </c>
      <c r="C39" s="17" t="str">
        <f>(IF((VLOOKUP(Table2[[#This Row],[SKU]],'[1]All Skus'!$A:$Y,2,FALSE))="AMX",(VLOOKUP(Table2[[#This Row],[SKU]],'[1]All Skus'!$A:$Y,4,FALSE)),""))</f>
        <v>HPX-USBC-US65</v>
      </c>
      <c r="D39" s="18" t="str">
        <f>(IF((VLOOKUP(Table2[[#This Row],[SKU]],'[1]All Skus'!$A:$Y,2,FALSE))="AMX",(VLOOKUP(Table2[[#This Row],[SKU]],'[1]All Skus'!$A:$Y,5,FALSE)),""))</f>
        <v>AMX-ENV</v>
      </c>
      <c r="E39" s="19">
        <f>(IF((VLOOKUP(Table2[[#This Row],[SKU]],'[1]All Skus'!$A:$Y,2,FALSE))="AMX",(VLOOKUP(Table2[[#This Row],[SKU]],'[1]All Skus'!$A:$Y,6,FALSE)),""))</f>
        <v>0</v>
      </c>
      <c r="F39" s="18">
        <f>(IF((VLOOKUP(Table2[[#This Row],[SKU]],'[1]All Skus'!$A:$Y,2,FALSE))="AMX",(VLOOKUP(Table2[[#This Row],[SKU]],'[1]All Skus'!$A:$Y,7,FALSE)),""))</f>
        <v>0</v>
      </c>
      <c r="G39" s="26" t="str">
        <f>(IF((VLOOKUP(Table2[[#This Row],[SKU]],'[1]All Skus'!$A:$Y,2,FALSE))="AMX",(VLOOKUP(Table2[[#This Row],[SKU]],'[1]All Skus'!$A:$Y,8,FALSE)),""))</f>
        <v>USB-C Power Module for Hydraport, US outlet 65W</v>
      </c>
      <c r="H39" s="26" t="str">
        <f>(IF((VLOOKUP(Table2[[#This Row],[SKU]],'[1]All Skus'!$A:$Y,2,FALSE))="AMX",(VLOOKUP(Table2[[#This Row],[SKU]],'[1]All Skus'!$A:$Y,9,FALSE)),""))</f>
        <v>The AMX HPX-USBC-100 module provides both a USB-C and a USB-A connection with charging capability to Hydraport. The included power supply with US outlet style blades (Type A) supports up to 65W charging over USB-C, plus up to 30W of charging over USB-A.</v>
      </c>
      <c r="I39" s="21">
        <f>(IF((VLOOKUP(Table2[[#This Row],[SKU]],'[1]All Skus'!$A:$Y,2,FALSE))="AMX",(VLOOKUP(Table2[[#This Row],[SKU]],'[1]All Skus'!$A:$Y,10,FALSE)),""))</f>
        <v>437.70000000000005</v>
      </c>
      <c r="J39" s="21">
        <f>(IF((VLOOKUP(Table2[[#This Row],[SKU]],'[1]All Skus'!$A:$Y,2,FALSE))="AMX",(VLOOKUP(Table2[[#This Row],[SKU]],'[1]All Skus'!$A:$Y,11,FALSE)),""))</f>
        <v>437.70000000000005</v>
      </c>
      <c r="K39" s="22">
        <f>(IF((VLOOKUP(Table2[[#This Row],[SKU]],'[1]All Skus'!$A:$Y,2,FALSE))="AMX",(VLOOKUP(Table2[[#This Row],[SKU]],'[1]All Skus'!$A:$Y,15,FALSE)),""))</f>
        <v>0</v>
      </c>
      <c r="L39" s="18">
        <f>(IF((VLOOKUP(Table2[[#This Row],[SKU]],'[1]All Skus'!$A:$Y,2,FALSE))="AMX",(VLOOKUP(Table2[[#This Row],[SKU]],'[1]All Skus'!$A:$Y,16,FALSE)),""))</f>
        <v>718878035429</v>
      </c>
      <c r="M39" s="18">
        <f>(IF((VLOOKUP(Table2[[#This Row],[SKU]],'[1]All Skus'!$A:$Y,2,FALSE))="AMX",(VLOOKUP(Table2[[#This Row],[SKU]],'[1]All Skus'!$A:$Y,17,FALSE)),""))</f>
        <v>0</v>
      </c>
      <c r="N39" s="23">
        <f>(IF((VLOOKUP(Table2[[#This Row],[SKU]],'[1]All Skus'!$A:$Y,2,FALSE))="AMX",(VLOOKUP(Table2[[#This Row],[SKU]],'[1]All Skus'!$A:$Y,18,FALSE)),""))</f>
        <v>1</v>
      </c>
      <c r="O39" s="23">
        <f>(IF((VLOOKUP(Table2[[#This Row],[SKU]],'[1]All Skus'!$A:$Y,2,FALSE))="AMX",(VLOOKUP(Table2[[#This Row],[SKU]],'[1]All Skus'!$A:$Y,19,FALSE)),""))</f>
        <v>9</v>
      </c>
      <c r="P39" s="23">
        <f>(IF((VLOOKUP(Table2[[#This Row],[SKU]],'[1]All Skus'!$A:$Y,2,FALSE))="AMX",(VLOOKUP(Table2[[#This Row],[SKU]],'[1]All Skus'!$A:$Y,20,FALSE)),""))</f>
        <v>4</v>
      </c>
      <c r="Q39" s="23">
        <f>(IF((VLOOKUP(Table2[[#This Row],[SKU]],'[1]All Skus'!$A:$Y,2,FALSE))="AMX",(VLOOKUP(Table2[[#This Row],[SKU]],'[1]All Skus'!$A:$Y,21,FALSE)),""))</f>
        <v>3</v>
      </c>
      <c r="R39" s="18" t="str">
        <f>(IF((VLOOKUP(Table2[[#This Row],[SKU]],'[1]All Skus'!$A:$Y,2,FALSE))="AMX",(VLOOKUP(Table2[[#This Row],[SKU]],'[1]All Skus'!$A:$Y,22,FALSE)),""))</f>
        <v>CN</v>
      </c>
      <c r="S39" s="18" t="str">
        <f>(IF((VLOOKUP(Table2[[#This Row],[SKU]],'[1]All Skus'!$A:$Y,2,FALSE))="AMX",(VLOOKUP(Table2[[#This Row],[SKU]],'[1]All Skus'!$A:$Y,23,FALSE)),""))</f>
        <v>Compliant</v>
      </c>
      <c r="T39" s="24" t="str">
        <f>(IF((VLOOKUP(Table2[[#This Row],[SKU]],'[1]All Skus'!$A:$Y,2,FALSE))="AMX",(VLOOKUP(Table2[[#This Row],[SKU]],'[1]All Skus'!$A:$Y,24,FALSE)),""))</f>
        <v>https://www.amx.com/en-US/products/hpx-usbc-us65</v>
      </c>
      <c r="U39" s="18">
        <v>37</v>
      </c>
    </row>
    <row r="40" spans="1:21" ht="15" customHeight="1" x14ac:dyDescent="0.3">
      <c r="A40" s="16" t="s">
        <v>58</v>
      </c>
      <c r="B40" s="17" t="str">
        <f>(IF((VLOOKUP(Table2[[#This Row],[SKU]],'[1]All Skus'!$A:$Y,2,FALSE))="AMX",(VLOOKUP(Table2[[#This Row],[SKU]],'[1]All Skus'!$A:$Y,3,FALSE)),""))</f>
        <v>Architectural Connectivity</v>
      </c>
      <c r="C40" s="17" t="str">
        <f>(IF((VLOOKUP(Table2[[#This Row],[SKU]],'[1]All Skus'!$A:$Y,2,FALSE))="AMX",(VLOOKUP(Table2[[#This Row],[SKU]],'[1]All Skus'!$A:$Y,4,FALSE)),""))</f>
        <v>HPX-AV103-USBC-R</v>
      </c>
      <c r="D40" s="18" t="str">
        <f>(IF((VLOOKUP(Table2[[#This Row],[SKU]],'[1]All Skus'!$A:$Y,2,FALSE))="AMX",(VLOOKUP(Table2[[#This Row],[SKU]],'[1]All Skus'!$A:$Y,5,FALSE)),""))</f>
        <v>AMX-ENV</v>
      </c>
      <c r="E40" s="19">
        <f>(IF((VLOOKUP(Table2[[#This Row],[SKU]],'[1]All Skus'!$A:$Y,2,FALSE))="AMX",(VLOOKUP(Table2[[#This Row],[SKU]],'[1]All Skus'!$A:$Y,6,FALSE)),""))</f>
        <v>0</v>
      </c>
      <c r="F40" s="18">
        <f>(IF((VLOOKUP(Table2[[#This Row],[SKU]],'[1]All Skus'!$A:$Y,2,FALSE))="AMX",(VLOOKUP(Table2[[#This Row],[SKU]],'[1]All Skus'!$A:$Y,7,FALSE)),""))</f>
        <v>0</v>
      </c>
      <c r="G40" s="26" t="str">
        <f>(IF((VLOOKUP(Table2[[#This Row],[SKU]],'[1]All Skus'!$A:$Y,2,FALSE))="AMX",(VLOOKUP(Table2[[#This Row],[SKU]],'[1]All Skus'!$A:$Y,8,FALSE)),""))</f>
        <v>USB-C to HDMI retractable cable module for Hydraport</v>
      </c>
      <c r="H40" s="26" t="str">
        <f>(IF((VLOOKUP(Table2[[#This Row],[SKU]],'[1]All Skus'!$A:$Y,2,FALSE))="AMX",(VLOOKUP(Table2[[#This Row],[SKU]],'[1]All Skus'!$A:$Y,9,FALSE)),""))</f>
        <v>The HPX-AV103-USBC-R USB-C to HDMI Module with Retractable Cable delivers digital video in resolutions up to 4K @60hz utilizing DisplayPort Alt Mode, with 5 feet available pullout from Hydraport HPX-600, 900 and 1200 Connection Ports or Touch Connection Ports.</v>
      </c>
      <c r="I40" s="21">
        <f>(IF((VLOOKUP(Table2[[#This Row],[SKU]],'[1]All Skus'!$A:$Y,2,FALSE))="AMX",(VLOOKUP(Table2[[#This Row],[SKU]],'[1]All Skus'!$A:$Y,10,FALSE)),""))</f>
        <v>465</v>
      </c>
      <c r="J40" s="21">
        <f>(IF((VLOOKUP(Table2[[#This Row],[SKU]],'[1]All Skus'!$A:$Y,2,FALSE))="AMX",(VLOOKUP(Table2[[#This Row],[SKU]],'[1]All Skus'!$A:$Y,11,FALSE)),""))</f>
        <v>465</v>
      </c>
      <c r="K40" s="22">
        <f>(IF((VLOOKUP(Table2[[#This Row],[SKU]],'[1]All Skus'!$A:$Y,2,FALSE))="AMX",(VLOOKUP(Table2[[#This Row],[SKU]],'[1]All Skus'!$A:$Y,15,FALSE)),""))</f>
        <v>0</v>
      </c>
      <c r="L40" s="18">
        <f>(IF((VLOOKUP(Table2[[#This Row],[SKU]],'[1]All Skus'!$A:$Y,2,FALSE))="AMX",(VLOOKUP(Table2[[#This Row],[SKU]],'[1]All Skus'!$A:$Y,16,FALSE)),""))</f>
        <v>718878035412</v>
      </c>
      <c r="M40" s="18">
        <f>(IF((VLOOKUP(Table2[[#This Row],[SKU]],'[1]All Skus'!$A:$Y,2,FALSE))="AMX",(VLOOKUP(Table2[[#This Row],[SKU]],'[1]All Skus'!$A:$Y,17,FALSE)),""))</f>
        <v>0</v>
      </c>
      <c r="N40" s="23">
        <f>(IF((VLOOKUP(Table2[[#This Row],[SKU]],'[1]All Skus'!$A:$Y,2,FALSE))="AMX",(VLOOKUP(Table2[[#This Row],[SKU]],'[1]All Skus'!$A:$Y,18,FALSE)),""))</f>
        <v>1</v>
      </c>
      <c r="O40" s="23">
        <f>(IF((VLOOKUP(Table2[[#This Row],[SKU]],'[1]All Skus'!$A:$Y,2,FALSE))="AMX",(VLOOKUP(Table2[[#This Row],[SKU]],'[1]All Skus'!$A:$Y,19,FALSE)),""))</f>
        <v>8</v>
      </c>
      <c r="P40" s="23">
        <f>(IF((VLOOKUP(Table2[[#This Row],[SKU]],'[1]All Skus'!$A:$Y,2,FALSE))="AMX",(VLOOKUP(Table2[[#This Row],[SKU]],'[1]All Skus'!$A:$Y,20,FALSE)),""))</f>
        <v>2</v>
      </c>
      <c r="Q40" s="23">
        <f>(IF((VLOOKUP(Table2[[#This Row],[SKU]],'[1]All Skus'!$A:$Y,2,FALSE))="AMX",(VLOOKUP(Table2[[#This Row],[SKU]],'[1]All Skus'!$A:$Y,21,FALSE)),""))</f>
        <v>11</v>
      </c>
      <c r="R40" s="18" t="str">
        <f>(IF((VLOOKUP(Table2[[#This Row],[SKU]],'[1]All Skus'!$A:$Y,2,FALSE))="AMX",(VLOOKUP(Table2[[#This Row],[SKU]],'[1]All Skus'!$A:$Y,22,FALSE)),""))</f>
        <v>US</v>
      </c>
      <c r="S40" s="18" t="str">
        <f>(IF((VLOOKUP(Table2[[#This Row],[SKU]],'[1]All Skus'!$A:$Y,2,FALSE))="AMX",(VLOOKUP(Table2[[#This Row],[SKU]],'[1]All Skus'!$A:$Y,23,FALSE)),""))</f>
        <v>Compliant</v>
      </c>
      <c r="T40" s="24" t="str">
        <f>(IF((VLOOKUP(Table2[[#This Row],[SKU]],'[1]All Skus'!$A:$Y,2,FALSE))="AMX",(VLOOKUP(Table2[[#This Row],[SKU]],'[1]All Skus'!$A:$Y,24,FALSE)),""))</f>
        <v>https://www.amx.com/en-US/products/hpx-av103-usbc-r</v>
      </c>
      <c r="U40" s="18">
        <v>38</v>
      </c>
    </row>
    <row r="41" spans="1:21" ht="15" customHeight="1" x14ac:dyDescent="0.3">
      <c r="A41" s="16" t="s">
        <v>59</v>
      </c>
      <c r="B41" s="17" t="str">
        <f>(IF((VLOOKUP(Table2[[#This Row],[SKU]],'[1]All Skus'!$A:$Y,2,FALSE))="AMX",(VLOOKUP(Table2[[#This Row],[SKU]],'[1]All Skus'!$A:$Y,3,FALSE)),""))</f>
        <v>User Interface Accessories</v>
      </c>
      <c r="C41" s="17" t="str">
        <f>(IF((VLOOKUP(Table2[[#This Row],[SKU]],'[1]All Skus'!$A:$Y,2,FALSE))="AMX",(VLOOKUP(Table2[[#This Row],[SKU]],'[1]All Skus'!$A:$Y,4,FALSE)),""))</f>
        <v>VARIA-ACS-80F</v>
      </c>
      <c r="D41" s="18" t="str">
        <f>(IF((VLOOKUP(Table2[[#This Row],[SKU]],'[1]All Skus'!$A:$Y,2,FALSE))="AMX",(VLOOKUP(Table2[[#This Row],[SKU]],'[1]All Skus'!$A:$Y,5,FALSE)),""))</f>
        <v>AMX-UI</v>
      </c>
      <c r="E41" s="19">
        <f>(IF((VLOOKUP(Table2[[#This Row],[SKU]],'[1]All Skus'!$A:$Y,2,FALSE))="AMX",(VLOOKUP(Table2[[#This Row],[SKU]],'[1]All Skus'!$A:$Y,6,FALSE)),""))</f>
        <v>0</v>
      </c>
      <c r="F41" s="18">
        <f>(IF((VLOOKUP(Table2[[#This Row],[SKU]],'[1]All Skus'!$A:$Y,2,FALSE))="AMX",(VLOOKUP(Table2[[#This Row],[SKU]],'[1]All Skus'!$A:$Y,7,FALSE)),""))</f>
        <v>0</v>
      </c>
      <c r="G41" s="20" t="str">
        <f>(IF((VLOOKUP(Table2[[#This Row],[SKU]],'[1]All Skus'!$A:$Y,2,FALSE))="AMX",(VLOOKUP(Table2[[#This Row],[SKU]],'[1]All Skus'!$A:$Y,8,FALSE)),""))</f>
        <v>AMX Varia, Fixed Tabletop Stand for VARIA-80</v>
      </c>
      <c r="H41" s="20" t="str">
        <f>(IF((VLOOKUP(Table2[[#This Row],[SKU]],'[1]All Skus'!$A:$Y,2,FALSE))="AMX",(VLOOKUP(Table2[[#This Row],[SKU]],'[1]All Skus'!$A:$Y,9,FALSE)),""))</f>
        <v>AMX Varia, Fixed Tabletop Stand for VARIA-80</v>
      </c>
      <c r="I41" s="21">
        <f>(IF((VLOOKUP(Table2[[#This Row],[SKU]],'[1]All Skus'!$A:$Y,2,FALSE))="AMX",(VLOOKUP(Table2[[#This Row],[SKU]],'[1]All Skus'!$A:$Y,10,FALSE)),""))</f>
        <v>225</v>
      </c>
      <c r="J41" s="21">
        <f>(IF((VLOOKUP(Table2[[#This Row],[SKU]],'[1]All Skus'!$A:$Y,2,FALSE))="AMX",(VLOOKUP(Table2[[#This Row],[SKU]],'[1]All Skus'!$A:$Y,11,FALSE)),""))</f>
        <v>225</v>
      </c>
      <c r="K41" s="22">
        <f>(IF((VLOOKUP(Table2[[#This Row],[SKU]],'[1]All Skus'!$A:$Y,2,FALSE))="AMX",(VLOOKUP(Table2[[#This Row],[SKU]],'[1]All Skus'!$A:$Y,15,FALSE)),""))</f>
        <v>0</v>
      </c>
      <c r="L41" s="18">
        <f>(IF((VLOOKUP(Table2[[#This Row],[SKU]],'[1]All Skus'!$A:$Y,2,FALSE))="AMX",(VLOOKUP(Table2[[#This Row],[SKU]],'[1]All Skus'!$A:$Y,16,FALSE)),""))</f>
        <v>718878035030</v>
      </c>
      <c r="M41" s="18">
        <f>(IF((VLOOKUP(Table2[[#This Row],[SKU]],'[1]All Skus'!$A:$Y,2,FALSE))="AMX",(VLOOKUP(Table2[[#This Row],[SKU]],'[1]All Skus'!$A:$Y,17,FALSE)),""))</f>
        <v>0</v>
      </c>
      <c r="N41" s="23">
        <f>(IF((VLOOKUP(Table2[[#This Row],[SKU]],'[1]All Skus'!$A:$Y,2,FALSE))="AMX",(VLOOKUP(Table2[[#This Row],[SKU]],'[1]All Skus'!$A:$Y,18,FALSE)),""))</f>
        <v>0.46</v>
      </c>
      <c r="O41" s="23">
        <f>(IF((VLOOKUP(Table2[[#This Row],[SKU]],'[1]All Skus'!$A:$Y,2,FALSE))="AMX",(VLOOKUP(Table2[[#This Row],[SKU]],'[1]All Skus'!$A:$Y,19,FALSE)),""))</f>
        <v>7.82</v>
      </c>
      <c r="P41" s="23">
        <f>(IF((VLOOKUP(Table2[[#This Row],[SKU]],'[1]All Skus'!$A:$Y,2,FALSE))="AMX",(VLOOKUP(Table2[[#This Row],[SKU]],'[1]All Skus'!$A:$Y,20,FALSE)),""))</f>
        <v>1.96</v>
      </c>
      <c r="Q41" s="23">
        <f>(IF((VLOOKUP(Table2[[#This Row],[SKU]],'[1]All Skus'!$A:$Y,2,FALSE))="AMX",(VLOOKUP(Table2[[#This Row],[SKU]],'[1]All Skus'!$A:$Y,21,FALSE)),""))</f>
        <v>3.6</v>
      </c>
      <c r="R41" s="18" t="str">
        <f>(IF((VLOOKUP(Table2[[#This Row],[SKU]],'[1]All Skus'!$A:$Y,2,FALSE))="AMX",(VLOOKUP(Table2[[#This Row],[SKU]],'[1]All Skus'!$A:$Y,22,FALSE)),""))</f>
        <v>TW</v>
      </c>
      <c r="S41" s="18" t="str">
        <f>(IF((VLOOKUP(Table2[[#This Row],[SKU]],'[1]All Skus'!$A:$Y,2,FALSE))="AMX",(VLOOKUP(Table2[[#This Row],[SKU]],'[1]All Skus'!$A:$Y,23,FALSE)),""))</f>
        <v>Compliant</v>
      </c>
      <c r="T41" s="24" t="str">
        <f>(IF((VLOOKUP(Table2[[#This Row],[SKU]],'[1]All Skus'!$A:$Y,2,FALSE))="AMX",(VLOOKUP(Table2[[#This Row],[SKU]],'[1]All Skus'!$A:$Y,24,FALSE)),""))</f>
        <v>https://www.amx.com/en-US/products/varia-acs-80f</v>
      </c>
      <c r="U41" s="18">
        <v>39</v>
      </c>
    </row>
    <row r="42" spans="1:21" ht="15" customHeight="1" x14ac:dyDescent="0.3">
      <c r="A42" s="16" t="s">
        <v>60</v>
      </c>
      <c r="B42" s="17" t="str">
        <f>(IF((VLOOKUP(Table2[[#This Row],[SKU]],'[1]All Skus'!$A:$Y,2,FALSE))="AMX",(VLOOKUP(Table2[[#This Row],[SKU]],'[1]All Skus'!$A:$Y,3,FALSE)),""))</f>
        <v>User Interface Accessories</v>
      </c>
      <c r="C42" s="17" t="str">
        <f>(IF((VLOOKUP(Table2[[#This Row],[SKU]],'[1]All Skus'!$A:$Y,2,FALSE))="AMX",(VLOOKUP(Table2[[#This Row],[SKU]],'[1]All Skus'!$A:$Y,4,FALSE)),""))</f>
        <v>VARIA-ACS-100F</v>
      </c>
      <c r="D42" s="18" t="str">
        <f>(IF((VLOOKUP(Table2[[#This Row],[SKU]],'[1]All Skus'!$A:$Y,2,FALSE))="AMX",(VLOOKUP(Table2[[#This Row],[SKU]],'[1]All Skus'!$A:$Y,5,FALSE)),""))</f>
        <v>AMX-UI</v>
      </c>
      <c r="E42" s="19">
        <f>(IF((VLOOKUP(Table2[[#This Row],[SKU]],'[1]All Skus'!$A:$Y,2,FALSE))="AMX",(VLOOKUP(Table2[[#This Row],[SKU]],'[1]All Skus'!$A:$Y,6,FALSE)),""))</f>
        <v>0</v>
      </c>
      <c r="F42" s="18">
        <f>(IF((VLOOKUP(Table2[[#This Row],[SKU]],'[1]All Skus'!$A:$Y,2,FALSE))="AMX",(VLOOKUP(Table2[[#This Row],[SKU]],'[1]All Skus'!$A:$Y,7,FALSE)),""))</f>
        <v>0</v>
      </c>
      <c r="G42" s="20" t="str">
        <f>(IF((VLOOKUP(Table2[[#This Row],[SKU]],'[1]All Skus'!$A:$Y,2,FALSE))="AMX",(VLOOKUP(Table2[[#This Row],[SKU]],'[1]All Skus'!$A:$Y,8,FALSE)),""))</f>
        <v>AMX Varia, Fixed Tabletop Stand for VARIA-100 &amp; VARIA-100N</v>
      </c>
      <c r="H42" s="20" t="str">
        <f>(IF((VLOOKUP(Table2[[#This Row],[SKU]],'[1]All Skus'!$A:$Y,2,FALSE))="AMX",(VLOOKUP(Table2[[#This Row],[SKU]],'[1]All Skus'!$A:$Y,9,FALSE)),""))</f>
        <v>AMX Varia, Fixed Tabletop Stand for VARIA-100 &amp; VARIA-100N</v>
      </c>
      <c r="I42" s="21">
        <f>(IF((VLOOKUP(Table2[[#This Row],[SKU]],'[1]All Skus'!$A:$Y,2,FALSE))="AMX",(VLOOKUP(Table2[[#This Row],[SKU]],'[1]All Skus'!$A:$Y,10,FALSE)),""))</f>
        <v>265</v>
      </c>
      <c r="J42" s="21">
        <f>(IF((VLOOKUP(Table2[[#This Row],[SKU]],'[1]All Skus'!$A:$Y,2,FALSE))="AMX",(VLOOKUP(Table2[[#This Row],[SKU]],'[1]All Skus'!$A:$Y,11,FALSE)),""))</f>
        <v>265</v>
      </c>
      <c r="K42" s="22">
        <f>(IF((VLOOKUP(Table2[[#This Row],[SKU]],'[1]All Skus'!$A:$Y,2,FALSE))="AMX",(VLOOKUP(Table2[[#This Row],[SKU]],'[1]All Skus'!$A:$Y,15,FALSE)),""))</f>
        <v>0</v>
      </c>
      <c r="L42" s="18">
        <f>(IF((VLOOKUP(Table2[[#This Row],[SKU]],'[1]All Skus'!$A:$Y,2,FALSE))="AMX",(VLOOKUP(Table2[[#This Row],[SKU]],'[1]All Skus'!$A:$Y,16,FALSE)),""))</f>
        <v>718878035047</v>
      </c>
      <c r="M42" s="18">
        <f>(IF((VLOOKUP(Table2[[#This Row],[SKU]],'[1]All Skus'!$A:$Y,2,FALSE))="AMX",(VLOOKUP(Table2[[#This Row],[SKU]],'[1]All Skus'!$A:$Y,17,FALSE)),""))</f>
        <v>0</v>
      </c>
      <c r="N42" s="23">
        <f>(IF((VLOOKUP(Table2[[#This Row],[SKU]],'[1]All Skus'!$A:$Y,2,FALSE))="AMX",(VLOOKUP(Table2[[#This Row],[SKU]],'[1]All Skus'!$A:$Y,18,FALSE)),""))</f>
        <v>0.61</v>
      </c>
      <c r="O42" s="23">
        <f>(IF((VLOOKUP(Table2[[#This Row],[SKU]],'[1]All Skus'!$A:$Y,2,FALSE))="AMX",(VLOOKUP(Table2[[#This Row],[SKU]],'[1]All Skus'!$A:$Y,19,FALSE)),""))</f>
        <v>9.4700000000000006</v>
      </c>
      <c r="P42" s="23">
        <f>(IF((VLOOKUP(Table2[[#This Row],[SKU]],'[1]All Skus'!$A:$Y,2,FALSE))="AMX",(VLOOKUP(Table2[[#This Row],[SKU]],'[1]All Skus'!$A:$Y,20,FALSE)),""))</f>
        <v>2.75</v>
      </c>
      <c r="Q42" s="23">
        <f>(IF((VLOOKUP(Table2[[#This Row],[SKU]],'[1]All Skus'!$A:$Y,2,FALSE))="AMX",(VLOOKUP(Table2[[#This Row],[SKU]],'[1]All Skus'!$A:$Y,21,FALSE)),""))</f>
        <v>3.82</v>
      </c>
      <c r="R42" s="18" t="str">
        <f>(IF((VLOOKUP(Table2[[#This Row],[SKU]],'[1]All Skus'!$A:$Y,2,FALSE))="AMX",(VLOOKUP(Table2[[#This Row],[SKU]],'[1]All Skus'!$A:$Y,22,FALSE)),""))</f>
        <v>TW</v>
      </c>
      <c r="S42" s="18" t="str">
        <f>(IF((VLOOKUP(Table2[[#This Row],[SKU]],'[1]All Skus'!$A:$Y,2,FALSE))="AMX",(VLOOKUP(Table2[[#This Row],[SKU]],'[1]All Skus'!$A:$Y,23,FALSE)),""))</f>
        <v>Compliant</v>
      </c>
      <c r="T42" s="24" t="str">
        <f>(IF((VLOOKUP(Table2[[#This Row],[SKU]],'[1]All Skus'!$A:$Y,2,FALSE))="AMX",(VLOOKUP(Table2[[#This Row],[SKU]],'[1]All Skus'!$A:$Y,24,FALSE)),""))</f>
        <v>https://www.amx.com/en-US/products/varia-acs-100f</v>
      </c>
      <c r="U42" s="18">
        <v>40</v>
      </c>
    </row>
    <row r="43" spans="1:21" ht="15" customHeight="1" x14ac:dyDescent="0.3">
      <c r="A43" s="16" t="s">
        <v>61</v>
      </c>
      <c r="B43" s="17" t="str">
        <f>(IF((VLOOKUP(Table2[[#This Row],[SKU]],'[1]All Skus'!$A:$Y,2,FALSE))="AMX",(VLOOKUP(Table2[[#This Row],[SKU]],'[1]All Skus'!$A:$Y,3,FALSE)),""))</f>
        <v>User Interface Accessories</v>
      </c>
      <c r="C43" s="17" t="str">
        <f>(IF((VLOOKUP(Table2[[#This Row],[SKU]],'[1]All Skus'!$A:$Y,2,FALSE))="AMX",(VLOOKUP(Table2[[#This Row],[SKU]],'[1]All Skus'!$A:$Y,4,FALSE)),""))</f>
        <v>VARIA-ACS-150A</v>
      </c>
      <c r="D43" s="18" t="str">
        <f>(IF((VLOOKUP(Table2[[#This Row],[SKU]],'[1]All Skus'!$A:$Y,2,FALSE))="AMX",(VLOOKUP(Table2[[#This Row],[SKU]],'[1]All Skus'!$A:$Y,5,FALSE)),""))</f>
        <v>AMX-UI</v>
      </c>
      <c r="E43" s="19">
        <f>(IF((VLOOKUP(Table2[[#This Row],[SKU]],'[1]All Skus'!$A:$Y,2,FALSE))="AMX",(VLOOKUP(Table2[[#This Row],[SKU]],'[1]All Skus'!$A:$Y,6,FALSE)),""))</f>
        <v>0</v>
      </c>
      <c r="F43" s="18">
        <f>(IF((VLOOKUP(Table2[[#This Row],[SKU]],'[1]All Skus'!$A:$Y,2,FALSE))="AMX",(VLOOKUP(Table2[[#This Row],[SKU]],'[1]All Skus'!$A:$Y,7,FALSE)),""))</f>
        <v>0</v>
      </c>
      <c r="G43" s="20" t="str">
        <f>(IF((VLOOKUP(Table2[[#This Row],[SKU]],'[1]All Skus'!$A:$Y,2,FALSE))="AMX",(VLOOKUP(Table2[[#This Row],[SKU]],'[1]All Skus'!$A:$Y,8,FALSE)),""))</f>
        <v>AMX Varia, Angle-Select Tabletop Stand for VARIA-150 &amp; VARIA-150N</v>
      </c>
      <c r="H43" s="20" t="str">
        <f>(IF((VLOOKUP(Table2[[#This Row],[SKU]],'[1]All Skus'!$A:$Y,2,FALSE))="AMX",(VLOOKUP(Table2[[#This Row],[SKU]],'[1]All Skus'!$A:$Y,9,FALSE)),""))</f>
        <v>AMX Varia, Angle-Select Tabletop Stand for VARIA-150 &amp; VARIA-150N</v>
      </c>
      <c r="I43" s="21">
        <f>(IF((VLOOKUP(Table2[[#This Row],[SKU]],'[1]All Skus'!$A:$Y,2,FALSE))="AMX",(VLOOKUP(Table2[[#This Row],[SKU]],'[1]All Skus'!$A:$Y,10,FALSE)),""))</f>
        <v>315</v>
      </c>
      <c r="J43" s="21">
        <f>(IF((VLOOKUP(Table2[[#This Row],[SKU]],'[1]All Skus'!$A:$Y,2,FALSE))="AMX",(VLOOKUP(Table2[[#This Row],[SKU]],'[1]All Skus'!$A:$Y,11,FALSE)),""))</f>
        <v>315</v>
      </c>
      <c r="K43" s="22">
        <f>(IF((VLOOKUP(Table2[[#This Row],[SKU]],'[1]All Skus'!$A:$Y,2,FALSE))="AMX",(VLOOKUP(Table2[[#This Row],[SKU]],'[1]All Skus'!$A:$Y,15,FALSE)),""))</f>
        <v>0</v>
      </c>
      <c r="L43" s="18">
        <f>(IF((VLOOKUP(Table2[[#This Row],[SKU]],'[1]All Skus'!$A:$Y,2,FALSE))="AMX",(VLOOKUP(Table2[[#This Row],[SKU]],'[1]All Skus'!$A:$Y,16,FALSE)),""))</f>
        <v>718878035061</v>
      </c>
      <c r="M43" s="18">
        <f>(IF((VLOOKUP(Table2[[#This Row],[SKU]],'[1]All Skus'!$A:$Y,2,FALSE))="AMX",(VLOOKUP(Table2[[#This Row],[SKU]],'[1]All Skus'!$A:$Y,17,FALSE)),""))</f>
        <v>0</v>
      </c>
      <c r="N43" s="23">
        <f>(IF((VLOOKUP(Table2[[#This Row],[SKU]],'[1]All Skus'!$A:$Y,2,FALSE))="AMX",(VLOOKUP(Table2[[#This Row],[SKU]],'[1]All Skus'!$A:$Y,18,FALSE)),""))</f>
        <v>0.92</v>
      </c>
      <c r="O43" s="23">
        <f>(IF((VLOOKUP(Table2[[#This Row],[SKU]],'[1]All Skus'!$A:$Y,2,FALSE))="AMX",(VLOOKUP(Table2[[#This Row],[SKU]],'[1]All Skus'!$A:$Y,19,FALSE)),""))</f>
        <v>6.39</v>
      </c>
      <c r="P43" s="23">
        <f>(IF((VLOOKUP(Table2[[#This Row],[SKU]],'[1]All Skus'!$A:$Y,2,FALSE))="AMX",(VLOOKUP(Table2[[#This Row],[SKU]],'[1]All Skus'!$A:$Y,20,FALSE)),""))</f>
        <v>5.71</v>
      </c>
      <c r="Q43" s="23">
        <f>(IF((VLOOKUP(Table2[[#This Row],[SKU]],'[1]All Skus'!$A:$Y,2,FALSE))="AMX",(VLOOKUP(Table2[[#This Row],[SKU]],'[1]All Skus'!$A:$Y,21,FALSE)),""))</f>
        <v>5.76</v>
      </c>
      <c r="R43" s="18" t="str">
        <f>(IF((VLOOKUP(Table2[[#This Row],[SKU]],'[1]All Skus'!$A:$Y,2,FALSE))="AMX",(VLOOKUP(Table2[[#This Row],[SKU]],'[1]All Skus'!$A:$Y,22,FALSE)),""))</f>
        <v>TW</v>
      </c>
      <c r="S43" s="18" t="str">
        <f>(IF((VLOOKUP(Table2[[#This Row],[SKU]],'[1]All Skus'!$A:$Y,2,FALSE))="AMX",(VLOOKUP(Table2[[#This Row],[SKU]],'[1]All Skus'!$A:$Y,23,FALSE)),""))</f>
        <v>Compliant</v>
      </c>
      <c r="T43" s="24" t="str">
        <f>(IF((VLOOKUP(Table2[[#This Row],[SKU]],'[1]All Skus'!$A:$Y,2,FALSE))="AMX",(VLOOKUP(Table2[[#This Row],[SKU]],'[1]All Skus'!$A:$Y,24,FALSE)),""))</f>
        <v>https://www.amx.com/en-US/products/varia-acs-150a</v>
      </c>
      <c r="U43" s="18">
        <v>41</v>
      </c>
    </row>
    <row r="44" spans="1:21" ht="15" customHeight="1" x14ac:dyDescent="0.3">
      <c r="A44" s="16" t="s">
        <v>62</v>
      </c>
      <c r="B44" s="17" t="str">
        <f>(IF((VLOOKUP(Table2[[#This Row],[SKU]],'[1]All Skus'!$A:$Y,2,FALSE))="AMX",(VLOOKUP(Table2[[#This Row],[SKU]],'[1]All Skus'!$A:$Y,3,FALSE)),""))</f>
        <v>User Interface Accessories</v>
      </c>
      <c r="C44" s="17" t="str">
        <f>(IF((VLOOKUP(Table2[[#This Row],[SKU]],'[1]All Skus'!$A:$Y,2,FALSE))="AMX",(VLOOKUP(Table2[[#This Row],[SKU]],'[1]All Skus'!$A:$Y,4,FALSE)),""))</f>
        <v>VARIA-ACS-810A</v>
      </c>
      <c r="D44" s="18" t="str">
        <f>(IF((VLOOKUP(Table2[[#This Row],[SKU]],'[1]All Skus'!$A:$Y,2,FALSE))="AMX",(VLOOKUP(Table2[[#This Row],[SKU]],'[1]All Skus'!$A:$Y,5,FALSE)),""))</f>
        <v>AMX-UI</v>
      </c>
      <c r="E44" s="19">
        <f>(IF((VLOOKUP(Table2[[#This Row],[SKU]],'[1]All Skus'!$A:$Y,2,FALSE))="AMX",(VLOOKUP(Table2[[#This Row],[SKU]],'[1]All Skus'!$A:$Y,6,FALSE)),""))</f>
        <v>0</v>
      </c>
      <c r="F44" s="18">
        <f>(IF((VLOOKUP(Table2[[#This Row],[SKU]],'[1]All Skus'!$A:$Y,2,FALSE))="AMX",(VLOOKUP(Table2[[#This Row],[SKU]],'[1]All Skus'!$A:$Y,7,FALSE)),""))</f>
        <v>0</v>
      </c>
      <c r="G44" s="20" t="str">
        <f>(IF((VLOOKUP(Table2[[#This Row],[SKU]],'[1]All Skus'!$A:$Y,2,FALSE))="AMX",(VLOOKUP(Table2[[#This Row],[SKU]],'[1]All Skus'!$A:$Y,8,FALSE)),""))</f>
        <v>AMX Varia, Angle-Select Tabletop Stand for VARIA-80, VARIA-100, &amp; VARIA-100N</v>
      </c>
      <c r="H44" s="20" t="str">
        <f>(IF((VLOOKUP(Table2[[#This Row],[SKU]],'[1]All Skus'!$A:$Y,2,FALSE))="AMX",(VLOOKUP(Table2[[#This Row],[SKU]],'[1]All Skus'!$A:$Y,9,FALSE)),""))</f>
        <v>AMX Varia, Angle-Select Tabletop Stand for VARIA-80, VARIA-100, &amp; VARIA-100N</v>
      </c>
      <c r="I44" s="21">
        <f>(IF((VLOOKUP(Table2[[#This Row],[SKU]],'[1]All Skus'!$A:$Y,2,FALSE))="AMX",(VLOOKUP(Table2[[#This Row],[SKU]],'[1]All Skus'!$A:$Y,10,FALSE)),""))</f>
        <v>255</v>
      </c>
      <c r="J44" s="21">
        <f>(IF((VLOOKUP(Table2[[#This Row],[SKU]],'[1]All Skus'!$A:$Y,2,FALSE))="AMX",(VLOOKUP(Table2[[#This Row],[SKU]],'[1]All Skus'!$A:$Y,11,FALSE)),""))</f>
        <v>255</v>
      </c>
      <c r="K44" s="22">
        <f>(IF((VLOOKUP(Table2[[#This Row],[SKU]],'[1]All Skus'!$A:$Y,2,FALSE))="AMX",(VLOOKUP(Table2[[#This Row],[SKU]],'[1]All Skus'!$A:$Y,15,FALSE)),""))</f>
        <v>0</v>
      </c>
      <c r="L44" s="18">
        <f>(IF((VLOOKUP(Table2[[#This Row],[SKU]],'[1]All Skus'!$A:$Y,2,FALSE))="AMX",(VLOOKUP(Table2[[#This Row],[SKU]],'[1]All Skus'!$A:$Y,16,FALSE)),""))</f>
        <v>718878035054</v>
      </c>
      <c r="M44" s="18">
        <f>(IF((VLOOKUP(Table2[[#This Row],[SKU]],'[1]All Skus'!$A:$Y,2,FALSE))="AMX",(VLOOKUP(Table2[[#This Row],[SKU]],'[1]All Skus'!$A:$Y,17,FALSE)),""))</f>
        <v>0</v>
      </c>
      <c r="N44" s="23">
        <f>(IF((VLOOKUP(Table2[[#This Row],[SKU]],'[1]All Skus'!$A:$Y,2,FALSE))="AMX",(VLOOKUP(Table2[[#This Row],[SKU]],'[1]All Skus'!$A:$Y,18,FALSE)),""))</f>
        <v>0.43</v>
      </c>
      <c r="O44" s="23">
        <f>(IF((VLOOKUP(Table2[[#This Row],[SKU]],'[1]All Skus'!$A:$Y,2,FALSE))="AMX",(VLOOKUP(Table2[[#This Row],[SKU]],'[1]All Skus'!$A:$Y,19,FALSE)),""))</f>
        <v>4.79</v>
      </c>
      <c r="P44" s="23">
        <f>(IF((VLOOKUP(Table2[[#This Row],[SKU]],'[1]All Skus'!$A:$Y,2,FALSE))="AMX",(VLOOKUP(Table2[[#This Row],[SKU]],'[1]All Skus'!$A:$Y,20,FALSE)),""))</f>
        <v>2.84</v>
      </c>
      <c r="Q44" s="23">
        <f>(IF((VLOOKUP(Table2[[#This Row],[SKU]],'[1]All Skus'!$A:$Y,2,FALSE))="AMX",(VLOOKUP(Table2[[#This Row],[SKU]],'[1]All Skus'!$A:$Y,21,FALSE)),""))</f>
        <v>4.32</v>
      </c>
      <c r="R44" s="18" t="str">
        <f>(IF((VLOOKUP(Table2[[#This Row],[SKU]],'[1]All Skus'!$A:$Y,2,FALSE))="AMX",(VLOOKUP(Table2[[#This Row],[SKU]],'[1]All Skus'!$A:$Y,22,FALSE)),""))</f>
        <v>TW</v>
      </c>
      <c r="S44" s="18" t="str">
        <f>(IF((VLOOKUP(Table2[[#This Row],[SKU]],'[1]All Skus'!$A:$Y,2,FALSE))="AMX",(VLOOKUP(Table2[[#This Row],[SKU]],'[1]All Skus'!$A:$Y,23,FALSE)),""))</f>
        <v>Compliant</v>
      </c>
      <c r="T44" s="24" t="str">
        <f>(IF((VLOOKUP(Table2[[#This Row],[SKU]],'[1]All Skus'!$A:$Y,2,FALSE))="AMX",(VLOOKUP(Table2[[#This Row],[SKU]],'[1]All Skus'!$A:$Y,24,FALSE)),""))</f>
        <v>https://www.amx.com/en-US/products/varia-acs-810a</v>
      </c>
      <c r="U44" s="18">
        <v>42</v>
      </c>
    </row>
    <row r="45" spans="1:21" ht="15" customHeight="1" x14ac:dyDescent="0.3">
      <c r="A45" s="16" t="s">
        <v>63</v>
      </c>
      <c r="B45" s="17" t="str">
        <f>(IF((VLOOKUP(Table2[[#This Row],[SKU]],'[1]All Skus'!$A:$Y,2,FALSE))="AMX",(VLOOKUP(Table2[[#This Row],[SKU]],'[1]All Skus'!$A:$Y,3,FALSE)),""))</f>
        <v>Touch Panels</v>
      </c>
      <c r="C45" s="17" t="str">
        <f>(IF((VLOOKUP(Table2[[#This Row],[SKU]],'[1]All Skus'!$A:$Y,2,FALSE))="AMX",(VLOOKUP(Table2[[#This Row],[SKU]],'[1]All Skus'!$A:$Y,4,FALSE)),""))</f>
        <v>VARIA-SL50</v>
      </c>
      <c r="D45" s="18" t="str">
        <f>(IF((VLOOKUP(Table2[[#This Row],[SKU]],'[1]All Skus'!$A:$Y,2,FALSE))="AMX",(VLOOKUP(Table2[[#This Row],[SKU]],'[1]All Skus'!$A:$Y,5,FALSE)),""))</f>
        <v>AMX-UI</v>
      </c>
      <c r="E45" s="19">
        <f>(IF((VLOOKUP(Table2[[#This Row],[SKU]],'[1]All Skus'!$A:$Y,2,FALSE))="AMX",(VLOOKUP(Table2[[#This Row],[SKU]],'[1]All Skus'!$A:$Y,6,FALSE)),""))</f>
        <v>0</v>
      </c>
      <c r="F45" s="18">
        <f>(IF((VLOOKUP(Table2[[#This Row],[SKU]],'[1]All Skus'!$A:$Y,2,FALSE))="AMX",(VLOOKUP(Table2[[#This Row],[SKU]],'[1]All Skus'!$A:$Y,7,FALSE)),""))</f>
        <v>0</v>
      </c>
      <c r="G45" s="20" t="str">
        <f>(IF((VLOOKUP(Table2[[#This Row],[SKU]],'[1]All Skus'!$A:$Y,2,FALSE))="AMX",(VLOOKUP(Table2[[#This Row],[SKU]],'[1]All Skus'!$A:$Y,8,FALSE)),""))</f>
        <v>AMX Varia SL, 5.5” Portrait Ultra-Slim Wall Mount Touch Panel</v>
      </c>
      <c r="H45" s="20" t="str">
        <f>(IF((VLOOKUP(Table2[[#This Row],[SKU]],'[1]All Skus'!$A:$Y,2,FALSE))="AMX",(VLOOKUP(Table2[[#This Row],[SKU]],'[1]All Skus'!$A:$Y,9,FALSE)),""))</f>
        <v>AMX Varia SL, 5.5” Portrait Ultra-Slim Wall-Mount, Professional-Grade Persona-Defined Touch Panel</v>
      </c>
      <c r="I45" s="21">
        <f>(IF((VLOOKUP(Table2[[#This Row],[SKU]],'[1]All Skus'!$A:$Y,2,FALSE))="AMX",(VLOOKUP(Table2[[#This Row],[SKU]],'[1]All Skus'!$A:$Y,10,FALSE)),""))</f>
        <v>1465</v>
      </c>
      <c r="J45" s="21">
        <f>(IF((VLOOKUP(Table2[[#This Row],[SKU]],'[1]All Skus'!$A:$Y,2,FALSE))="AMX",(VLOOKUP(Table2[[#This Row],[SKU]],'[1]All Skus'!$A:$Y,11,FALSE)),""))</f>
        <v>1465</v>
      </c>
      <c r="K45" s="22">
        <f>(IF((VLOOKUP(Table2[[#This Row],[SKU]],'[1]All Skus'!$A:$Y,2,FALSE))="AMX",(VLOOKUP(Table2[[#This Row],[SKU]],'[1]All Skus'!$A:$Y,15,FALSE)),""))</f>
        <v>0</v>
      </c>
      <c r="L45" s="18">
        <f>(IF((VLOOKUP(Table2[[#This Row],[SKU]],'[1]All Skus'!$A:$Y,2,FALSE))="AMX",(VLOOKUP(Table2[[#This Row],[SKU]],'[1]All Skus'!$A:$Y,16,FALSE)),""))</f>
        <v>718878035023</v>
      </c>
      <c r="M45" s="18">
        <f>(IF((VLOOKUP(Table2[[#This Row],[SKU]],'[1]All Skus'!$A:$Y,2,FALSE))="AMX",(VLOOKUP(Table2[[#This Row],[SKU]],'[1]All Skus'!$A:$Y,17,FALSE)),""))</f>
        <v>0</v>
      </c>
      <c r="N45" s="23">
        <f>(IF((VLOOKUP(Table2[[#This Row],[SKU]],'[1]All Skus'!$A:$Y,2,FALSE))="AMX",(VLOOKUP(Table2[[#This Row],[SKU]],'[1]All Skus'!$A:$Y,18,FALSE)),""))</f>
        <v>0.38</v>
      </c>
      <c r="O45" s="23">
        <f>(IF((VLOOKUP(Table2[[#This Row],[SKU]],'[1]All Skus'!$A:$Y,2,FALSE))="AMX",(VLOOKUP(Table2[[#This Row],[SKU]],'[1]All Skus'!$A:$Y,19,FALSE)),""))</f>
        <v>3.18</v>
      </c>
      <c r="P45" s="23">
        <f>(IF((VLOOKUP(Table2[[#This Row],[SKU]],'[1]All Skus'!$A:$Y,2,FALSE))="AMX",(VLOOKUP(Table2[[#This Row],[SKU]],'[1]All Skus'!$A:$Y,20,FALSE)),""))</f>
        <v>0.96</v>
      </c>
      <c r="Q45" s="23">
        <f>(IF((VLOOKUP(Table2[[#This Row],[SKU]],'[1]All Skus'!$A:$Y,2,FALSE))="AMX",(VLOOKUP(Table2[[#This Row],[SKU]],'[1]All Skus'!$A:$Y,21,FALSE)),""))</f>
        <v>5.65</v>
      </c>
      <c r="R45" s="18" t="str">
        <f>(IF((VLOOKUP(Table2[[#This Row],[SKU]],'[1]All Skus'!$A:$Y,2,FALSE))="AMX",(VLOOKUP(Table2[[#This Row],[SKU]],'[1]All Skus'!$A:$Y,22,FALSE)),""))</f>
        <v>TW</v>
      </c>
      <c r="S45" s="18" t="str">
        <f>(IF((VLOOKUP(Table2[[#This Row],[SKU]],'[1]All Skus'!$A:$Y,2,FALSE))="AMX",(VLOOKUP(Table2[[#This Row],[SKU]],'[1]All Skus'!$A:$Y,23,FALSE)),""))</f>
        <v>Compliant</v>
      </c>
      <c r="T45" s="24" t="str">
        <f>(IF((VLOOKUP(Table2[[#This Row],[SKU]],'[1]All Skus'!$A:$Y,2,FALSE))="AMX",(VLOOKUP(Table2[[#This Row],[SKU]],'[1]All Skus'!$A:$Y,24,FALSE)),""))</f>
        <v>https://www.amx.com/en-US/products/varia-sl50</v>
      </c>
      <c r="U45" s="18">
        <v>43</v>
      </c>
    </row>
    <row r="46" spans="1:21" ht="15" customHeight="1" x14ac:dyDescent="0.3">
      <c r="A46" s="16" t="s">
        <v>64</v>
      </c>
      <c r="B46" s="17" t="str">
        <f>(IF((VLOOKUP(Table2[[#This Row],[SKU]],'[1]All Skus'!$A:$Y,2,FALSE))="AMX",(VLOOKUP(Table2[[#This Row],[SKU]],'[1]All Skus'!$A:$Y,3,FALSE)),""))</f>
        <v>Touch Panels</v>
      </c>
      <c r="C46" s="17" t="str">
        <f>(IF((VLOOKUP(Table2[[#This Row],[SKU]],'[1]All Skus'!$A:$Y,2,FALSE))="AMX",(VLOOKUP(Table2[[#This Row],[SKU]],'[1]All Skus'!$A:$Y,4,FALSE)),""))</f>
        <v>VARIA-SL80</v>
      </c>
      <c r="D46" s="18" t="str">
        <f>(IF((VLOOKUP(Table2[[#This Row],[SKU]],'[1]All Skus'!$A:$Y,2,FALSE))="AMX",(VLOOKUP(Table2[[#This Row],[SKU]],'[1]All Skus'!$A:$Y,5,FALSE)),""))</f>
        <v>AMX-UI</v>
      </c>
      <c r="E46" s="19">
        <f>(IF((VLOOKUP(Table2[[#This Row],[SKU]],'[1]All Skus'!$A:$Y,2,FALSE))="AMX",(VLOOKUP(Table2[[#This Row],[SKU]],'[1]All Skus'!$A:$Y,6,FALSE)),""))</f>
        <v>0</v>
      </c>
      <c r="F46" s="18">
        <f>(IF((VLOOKUP(Table2[[#This Row],[SKU]],'[1]All Skus'!$A:$Y,2,FALSE))="AMX",(VLOOKUP(Table2[[#This Row],[SKU]],'[1]All Skus'!$A:$Y,7,FALSE)),""))</f>
        <v>0</v>
      </c>
      <c r="G46" s="20" t="str">
        <f>(IF((VLOOKUP(Table2[[#This Row],[SKU]],'[1]All Skus'!$A:$Y,2,FALSE))="AMX",(VLOOKUP(Table2[[#This Row],[SKU]],'[1]All Skus'!$A:$Y,8,FALSE)),""))</f>
        <v>AMX Varia SL, 8” Ultra-Slim Wall Mount Touch Panel</v>
      </c>
      <c r="H46" s="20" t="str">
        <f>(IF((VLOOKUP(Table2[[#This Row],[SKU]],'[1]All Skus'!$A:$Y,2,FALSE))="AMX",(VLOOKUP(Table2[[#This Row],[SKU]],'[1]All Skus'!$A:$Y,9,FALSE)),""))</f>
        <v>AMX Varia SL, 8” Ultra-Slim Wall-Mount, Professional-Grade Persona-Defined Touch Panel</v>
      </c>
      <c r="I46" s="21">
        <f>(IF((VLOOKUP(Table2[[#This Row],[SKU]],'[1]All Skus'!$A:$Y,2,FALSE))="AMX",(VLOOKUP(Table2[[#This Row],[SKU]],'[1]All Skus'!$A:$Y,10,FALSE)),""))</f>
        <v>2210</v>
      </c>
      <c r="J46" s="21">
        <f>(IF((VLOOKUP(Table2[[#This Row],[SKU]],'[1]All Skus'!$A:$Y,2,FALSE))="AMX",(VLOOKUP(Table2[[#This Row],[SKU]],'[1]All Skus'!$A:$Y,11,FALSE)),""))</f>
        <v>2210</v>
      </c>
      <c r="K46" s="22">
        <f>(IF((VLOOKUP(Table2[[#This Row],[SKU]],'[1]All Skus'!$A:$Y,2,FALSE))="AMX",(VLOOKUP(Table2[[#This Row],[SKU]],'[1]All Skus'!$A:$Y,15,FALSE)),""))</f>
        <v>0</v>
      </c>
      <c r="L46" s="18">
        <f>(IF((VLOOKUP(Table2[[#This Row],[SKU]],'[1]All Skus'!$A:$Y,2,FALSE))="AMX",(VLOOKUP(Table2[[#This Row],[SKU]],'[1]All Skus'!$A:$Y,16,FALSE)),""))</f>
        <v>718878035078</v>
      </c>
      <c r="M46" s="18">
        <f>(IF((VLOOKUP(Table2[[#This Row],[SKU]],'[1]All Skus'!$A:$Y,2,FALSE))="AMX",(VLOOKUP(Table2[[#This Row],[SKU]],'[1]All Skus'!$A:$Y,17,FALSE)),""))</f>
        <v>0</v>
      </c>
      <c r="N46" s="23">
        <f>(IF((VLOOKUP(Table2[[#This Row],[SKU]],'[1]All Skus'!$A:$Y,2,FALSE))="AMX",(VLOOKUP(Table2[[#This Row],[SKU]],'[1]All Skus'!$A:$Y,18,FALSE)),""))</f>
        <v>1.06</v>
      </c>
      <c r="O46" s="23">
        <f>(IF((VLOOKUP(Table2[[#This Row],[SKU]],'[1]All Skus'!$A:$Y,2,FALSE))="AMX",(VLOOKUP(Table2[[#This Row],[SKU]],'[1]All Skus'!$A:$Y,19,FALSE)),""))</f>
        <v>8.39</v>
      </c>
      <c r="P46" s="23">
        <f>(IF((VLOOKUP(Table2[[#This Row],[SKU]],'[1]All Skus'!$A:$Y,2,FALSE))="AMX",(VLOOKUP(Table2[[#This Row],[SKU]],'[1]All Skus'!$A:$Y,20,FALSE)),""))</f>
        <v>1.05</v>
      </c>
      <c r="Q46" s="23">
        <f>(IF((VLOOKUP(Table2[[#This Row],[SKU]],'[1]All Skus'!$A:$Y,2,FALSE))="AMX",(VLOOKUP(Table2[[#This Row],[SKU]],'[1]All Skus'!$A:$Y,21,FALSE)),""))</f>
        <v>5.03</v>
      </c>
      <c r="R46" s="18" t="str">
        <f>(IF((VLOOKUP(Table2[[#This Row],[SKU]],'[1]All Skus'!$A:$Y,2,FALSE))="AMX",(VLOOKUP(Table2[[#This Row],[SKU]],'[1]All Skus'!$A:$Y,22,FALSE)),""))</f>
        <v>TW</v>
      </c>
      <c r="S46" s="18" t="str">
        <f>(IF((VLOOKUP(Table2[[#This Row],[SKU]],'[1]All Skus'!$A:$Y,2,FALSE))="AMX",(VLOOKUP(Table2[[#This Row],[SKU]],'[1]All Skus'!$A:$Y,23,FALSE)),""))</f>
        <v>Compliant</v>
      </c>
      <c r="T46" s="24" t="str">
        <f>(IF((VLOOKUP(Table2[[#This Row],[SKU]],'[1]All Skus'!$A:$Y,2,FALSE))="AMX",(VLOOKUP(Table2[[#This Row],[SKU]],'[1]All Skus'!$A:$Y,24,FALSE)),""))</f>
        <v>https://www.amx.com/en-US/products/varia-sl80</v>
      </c>
      <c r="U46" s="18">
        <v>44</v>
      </c>
    </row>
    <row r="47" spans="1:21" ht="15" customHeight="1" x14ac:dyDescent="0.3">
      <c r="A47" s="16" t="s">
        <v>65</v>
      </c>
      <c r="B47" s="17" t="str">
        <f>(IF((VLOOKUP(Table2[[#This Row],[SKU]],'[1]All Skus'!$A:$Y,2,FALSE))="AMX",(VLOOKUP(Table2[[#This Row],[SKU]],'[1]All Skus'!$A:$Y,3,FALSE)),""))</f>
        <v>Touch Panels</v>
      </c>
      <c r="C47" s="17" t="str">
        <f>(IF((VLOOKUP(Table2[[#This Row],[SKU]],'[1]All Skus'!$A:$Y,2,FALSE))="AMX",(VLOOKUP(Table2[[#This Row],[SKU]],'[1]All Skus'!$A:$Y,4,FALSE)),""))</f>
        <v>VARIA-80</v>
      </c>
      <c r="D47" s="18" t="str">
        <f>(IF((VLOOKUP(Table2[[#This Row],[SKU]],'[1]All Skus'!$A:$Y,2,FALSE))="AMX",(VLOOKUP(Table2[[#This Row],[SKU]],'[1]All Skus'!$A:$Y,5,FALSE)),""))</f>
        <v>AMX-UI</v>
      </c>
      <c r="E47" s="19">
        <f>(IF((VLOOKUP(Table2[[#This Row],[SKU]],'[1]All Skus'!$A:$Y,2,FALSE))="AMX",(VLOOKUP(Table2[[#This Row],[SKU]],'[1]All Skus'!$A:$Y,6,FALSE)),""))</f>
        <v>0</v>
      </c>
      <c r="F47" s="18">
        <f>(IF((VLOOKUP(Table2[[#This Row],[SKU]],'[1]All Skus'!$A:$Y,2,FALSE))="AMX",(VLOOKUP(Table2[[#This Row],[SKU]],'[1]All Skus'!$A:$Y,7,FALSE)),""))</f>
        <v>0</v>
      </c>
      <c r="G47" s="20" t="str">
        <f>(IF((VLOOKUP(Table2[[#This Row],[SKU]],'[1]All Skus'!$A:$Y,2,FALSE))="AMX",(VLOOKUP(Table2[[#This Row],[SKU]],'[1]All Skus'!$A:$Y,8,FALSE)),""))</f>
        <v>AMX Varia, 8” Touch Panel</v>
      </c>
      <c r="H47" s="20" t="str">
        <f>(IF((VLOOKUP(Table2[[#This Row],[SKU]],'[1]All Skus'!$A:$Y,2,FALSE))="AMX",(VLOOKUP(Table2[[#This Row],[SKU]],'[1]All Skus'!$A:$Y,9,FALSE)),""))</f>
        <v>AMX Varia, 8” Professional-Grade Persona-Defined Touch Panel</v>
      </c>
      <c r="I47" s="21">
        <f>(IF((VLOOKUP(Table2[[#This Row],[SKU]],'[1]All Skus'!$A:$Y,2,FALSE))="AMX",(VLOOKUP(Table2[[#This Row],[SKU]],'[1]All Skus'!$A:$Y,10,FALSE)),""))</f>
        <v>2220</v>
      </c>
      <c r="J47" s="21">
        <f>(IF((VLOOKUP(Table2[[#This Row],[SKU]],'[1]All Skus'!$A:$Y,2,FALSE))="AMX",(VLOOKUP(Table2[[#This Row],[SKU]],'[1]All Skus'!$A:$Y,11,FALSE)),""))</f>
        <v>2220</v>
      </c>
      <c r="K47" s="22">
        <f>(IF((VLOOKUP(Table2[[#This Row],[SKU]],'[1]All Skus'!$A:$Y,2,FALSE))="AMX",(VLOOKUP(Table2[[#This Row],[SKU]],'[1]All Skus'!$A:$Y,15,FALSE)),""))</f>
        <v>0</v>
      </c>
      <c r="L47" s="18">
        <f>(IF((VLOOKUP(Table2[[#This Row],[SKU]],'[1]All Skus'!$A:$Y,2,FALSE))="AMX",(VLOOKUP(Table2[[#This Row],[SKU]],'[1]All Skus'!$A:$Y,16,FALSE)),""))</f>
        <v>718878035085</v>
      </c>
      <c r="M47" s="18">
        <f>(IF((VLOOKUP(Table2[[#This Row],[SKU]],'[1]All Skus'!$A:$Y,2,FALSE))="AMX",(VLOOKUP(Table2[[#This Row],[SKU]],'[1]All Skus'!$A:$Y,17,FALSE)),""))</f>
        <v>0</v>
      </c>
      <c r="N47" s="23">
        <f>(IF((VLOOKUP(Table2[[#This Row],[SKU]],'[1]All Skus'!$A:$Y,2,FALSE))="AMX",(VLOOKUP(Table2[[#This Row],[SKU]],'[1]All Skus'!$A:$Y,18,FALSE)),""))</f>
        <v>1.17</v>
      </c>
      <c r="O47" s="23">
        <f>(IF((VLOOKUP(Table2[[#This Row],[SKU]],'[1]All Skus'!$A:$Y,2,FALSE))="AMX",(VLOOKUP(Table2[[#This Row],[SKU]],'[1]All Skus'!$A:$Y,19,FALSE)),""))</f>
        <v>7.94</v>
      </c>
      <c r="P47" s="23">
        <f>(IF((VLOOKUP(Table2[[#This Row],[SKU]],'[1]All Skus'!$A:$Y,2,FALSE))="AMX",(VLOOKUP(Table2[[#This Row],[SKU]],'[1]All Skus'!$A:$Y,20,FALSE)),""))</f>
        <v>0.88</v>
      </c>
      <c r="Q47" s="23">
        <f>(IF((VLOOKUP(Table2[[#This Row],[SKU]],'[1]All Skus'!$A:$Y,2,FALSE))="AMX",(VLOOKUP(Table2[[#This Row],[SKU]],'[1]All Skus'!$A:$Y,21,FALSE)),""))</f>
        <v>5.88</v>
      </c>
      <c r="R47" s="18" t="str">
        <f>(IF((VLOOKUP(Table2[[#This Row],[SKU]],'[1]All Skus'!$A:$Y,2,FALSE))="AMX",(VLOOKUP(Table2[[#This Row],[SKU]],'[1]All Skus'!$A:$Y,22,FALSE)),""))</f>
        <v>TW</v>
      </c>
      <c r="S47" s="18" t="str">
        <f>(IF((VLOOKUP(Table2[[#This Row],[SKU]],'[1]All Skus'!$A:$Y,2,FALSE))="AMX",(VLOOKUP(Table2[[#This Row],[SKU]],'[1]All Skus'!$A:$Y,23,FALSE)),""))</f>
        <v>Compliant</v>
      </c>
      <c r="T47" s="24" t="str">
        <f>(IF((VLOOKUP(Table2[[#This Row],[SKU]],'[1]All Skus'!$A:$Y,2,FALSE))="AMX",(VLOOKUP(Table2[[#This Row],[SKU]],'[1]All Skus'!$A:$Y,24,FALSE)),""))</f>
        <v>https://www.amx.com/en-US/products/varia-80</v>
      </c>
      <c r="U47" s="18">
        <v>45</v>
      </c>
    </row>
    <row r="48" spans="1:21" ht="15" customHeight="1" x14ac:dyDescent="0.3">
      <c r="A48" s="16" t="s">
        <v>66</v>
      </c>
      <c r="B48" s="17" t="str">
        <f>(IF((VLOOKUP(Table2[[#This Row],[SKU]],'[1]All Skus'!$A:$Y,2,FALSE))="AMX",(VLOOKUP(Table2[[#This Row],[SKU]],'[1]All Skus'!$A:$Y,3,FALSE)),""))</f>
        <v>Touch Panels</v>
      </c>
      <c r="C48" s="17" t="str">
        <f>(IF((VLOOKUP(Table2[[#This Row],[SKU]],'[1]All Skus'!$A:$Y,2,FALSE))="AMX",(VLOOKUP(Table2[[#This Row],[SKU]],'[1]All Skus'!$A:$Y,4,FALSE)),""))</f>
        <v>VARIA-100</v>
      </c>
      <c r="D48" s="18" t="str">
        <f>(IF((VLOOKUP(Table2[[#This Row],[SKU]],'[1]All Skus'!$A:$Y,2,FALSE))="AMX",(VLOOKUP(Table2[[#This Row],[SKU]],'[1]All Skus'!$A:$Y,5,FALSE)),""))</f>
        <v>AMX-UI</v>
      </c>
      <c r="E48" s="19">
        <f>(IF((VLOOKUP(Table2[[#This Row],[SKU]],'[1]All Skus'!$A:$Y,2,FALSE))="AMX",(VLOOKUP(Table2[[#This Row],[SKU]],'[1]All Skus'!$A:$Y,6,FALSE)),""))</f>
        <v>0</v>
      </c>
      <c r="F48" s="18">
        <f>(IF((VLOOKUP(Table2[[#This Row],[SKU]],'[1]All Skus'!$A:$Y,2,FALSE))="AMX",(VLOOKUP(Table2[[#This Row],[SKU]],'[1]All Skus'!$A:$Y,7,FALSE)),""))</f>
        <v>0</v>
      </c>
      <c r="G48" s="20" t="str">
        <f>(IF((VLOOKUP(Table2[[#This Row],[SKU]],'[1]All Skus'!$A:$Y,2,FALSE))="AMX",(VLOOKUP(Table2[[#This Row],[SKU]],'[1]All Skus'!$A:$Y,8,FALSE)),""))</f>
        <v>AMX Varia, 10.1” Touch Panel</v>
      </c>
      <c r="H48" s="20" t="str">
        <f>(IF((VLOOKUP(Table2[[#This Row],[SKU]],'[1]All Skus'!$A:$Y,2,FALSE))="AMX",(VLOOKUP(Table2[[#This Row],[SKU]],'[1]All Skus'!$A:$Y,9,FALSE)),""))</f>
        <v>AMX Varia, 10.1” Professional-Grade Persona-Defined Touch Panel</v>
      </c>
      <c r="I48" s="21">
        <f>(IF((VLOOKUP(Table2[[#This Row],[SKU]],'[1]All Skus'!$A:$Y,2,FALSE))="AMX",(VLOOKUP(Table2[[#This Row],[SKU]],'[1]All Skus'!$A:$Y,10,FALSE)),""))</f>
        <v>3175</v>
      </c>
      <c r="J48" s="21">
        <f>(IF((VLOOKUP(Table2[[#This Row],[SKU]],'[1]All Skus'!$A:$Y,2,FALSE))="AMX",(VLOOKUP(Table2[[#This Row],[SKU]],'[1]All Skus'!$A:$Y,11,FALSE)),""))</f>
        <v>3175</v>
      </c>
      <c r="K48" s="22">
        <f>(IF((VLOOKUP(Table2[[#This Row],[SKU]],'[1]All Skus'!$A:$Y,2,FALSE))="AMX",(VLOOKUP(Table2[[#This Row],[SKU]],'[1]All Skus'!$A:$Y,15,FALSE)),""))</f>
        <v>0</v>
      </c>
      <c r="L48" s="18">
        <f>(IF((VLOOKUP(Table2[[#This Row],[SKU]],'[1]All Skus'!$A:$Y,2,FALSE))="AMX",(VLOOKUP(Table2[[#This Row],[SKU]],'[1]All Skus'!$A:$Y,16,FALSE)),""))</f>
        <v>718878035092</v>
      </c>
      <c r="M48" s="18">
        <f>(IF((VLOOKUP(Table2[[#This Row],[SKU]],'[1]All Skus'!$A:$Y,2,FALSE))="AMX",(VLOOKUP(Table2[[#This Row],[SKU]],'[1]All Skus'!$A:$Y,17,FALSE)),""))</f>
        <v>0</v>
      </c>
      <c r="N48" s="23">
        <f>(IF((VLOOKUP(Table2[[#This Row],[SKU]],'[1]All Skus'!$A:$Y,2,FALSE))="AMX",(VLOOKUP(Table2[[#This Row],[SKU]],'[1]All Skus'!$A:$Y,18,FALSE)),""))</f>
        <v>1.25</v>
      </c>
      <c r="O48" s="23">
        <f>(IF((VLOOKUP(Table2[[#This Row],[SKU]],'[1]All Skus'!$A:$Y,2,FALSE))="AMX",(VLOOKUP(Table2[[#This Row],[SKU]],'[1]All Skus'!$A:$Y,19,FALSE)),""))</f>
        <v>9.56</v>
      </c>
      <c r="P48" s="23">
        <f>(IF((VLOOKUP(Table2[[#This Row],[SKU]],'[1]All Skus'!$A:$Y,2,FALSE))="AMX",(VLOOKUP(Table2[[#This Row],[SKU]],'[1]All Skus'!$A:$Y,20,FALSE)),""))</f>
        <v>0.81</v>
      </c>
      <c r="Q48" s="23">
        <f>(IF((VLOOKUP(Table2[[#This Row],[SKU]],'[1]All Skus'!$A:$Y,2,FALSE))="AMX",(VLOOKUP(Table2[[#This Row],[SKU]],'[1]All Skus'!$A:$Y,21,FALSE)),""))</f>
        <v>6.88</v>
      </c>
      <c r="R48" s="18" t="str">
        <f>(IF((VLOOKUP(Table2[[#This Row],[SKU]],'[1]All Skus'!$A:$Y,2,FALSE))="AMX",(VLOOKUP(Table2[[#This Row],[SKU]],'[1]All Skus'!$A:$Y,22,FALSE)),""))</f>
        <v>TW</v>
      </c>
      <c r="S48" s="18" t="str">
        <f>(IF((VLOOKUP(Table2[[#This Row],[SKU]],'[1]All Skus'!$A:$Y,2,FALSE))="AMX",(VLOOKUP(Table2[[#This Row],[SKU]],'[1]All Skus'!$A:$Y,23,FALSE)),""))</f>
        <v>Compliant</v>
      </c>
      <c r="T48" s="24" t="str">
        <f>(IF((VLOOKUP(Table2[[#This Row],[SKU]],'[1]All Skus'!$A:$Y,2,FALSE))="AMX",(VLOOKUP(Table2[[#This Row],[SKU]],'[1]All Skus'!$A:$Y,24,FALSE)),""))</f>
        <v>https://www.amx.com/en-US/products/varia-100</v>
      </c>
      <c r="U48" s="18">
        <v>46</v>
      </c>
    </row>
    <row r="49" spans="1:21" ht="15" customHeight="1" x14ac:dyDescent="0.3">
      <c r="A49" s="16" t="s">
        <v>67</v>
      </c>
      <c r="B49" s="17" t="str">
        <f>(IF((VLOOKUP(Table2[[#This Row],[SKU]],'[1]All Skus'!$A:$Y,2,FALSE))="AMX",(VLOOKUP(Table2[[#This Row],[SKU]],'[1]All Skus'!$A:$Y,3,FALSE)),""))</f>
        <v>Touch Panels</v>
      </c>
      <c r="C49" s="17" t="str">
        <f>(IF((VLOOKUP(Table2[[#This Row],[SKU]],'[1]All Skus'!$A:$Y,2,FALSE))="AMX",(VLOOKUP(Table2[[#This Row],[SKU]],'[1]All Skus'!$A:$Y,4,FALSE)),""))</f>
        <v>VARIA-100N</v>
      </c>
      <c r="D49" s="18" t="str">
        <f>(IF((VLOOKUP(Table2[[#This Row],[SKU]],'[1]All Skus'!$A:$Y,2,FALSE))="AMX",(VLOOKUP(Table2[[#This Row],[SKU]],'[1]All Skus'!$A:$Y,5,FALSE)),""))</f>
        <v>AMX-UI</v>
      </c>
      <c r="E49" s="19">
        <f>(IF((VLOOKUP(Table2[[#This Row],[SKU]],'[1]All Skus'!$A:$Y,2,FALSE))="AMX",(VLOOKUP(Table2[[#This Row],[SKU]],'[1]All Skus'!$A:$Y,6,FALSE)),""))</f>
        <v>0</v>
      </c>
      <c r="F49" s="18">
        <f>(IF((VLOOKUP(Table2[[#This Row],[SKU]],'[1]All Skus'!$A:$Y,2,FALSE))="AMX",(VLOOKUP(Table2[[#This Row],[SKU]],'[1]All Skus'!$A:$Y,7,FALSE)),""))</f>
        <v>0</v>
      </c>
      <c r="G49" s="20" t="str">
        <f>(IF((VLOOKUP(Table2[[#This Row],[SKU]],'[1]All Skus'!$A:$Y,2,FALSE))="AMX",(VLOOKUP(Table2[[#This Row],[SKU]],'[1]All Skus'!$A:$Y,8,FALSE)),""))</f>
        <v>AMX Varia, 10.1” Touch Panel (No-Comm)</v>
      </c>
      <c r="H49" s="20" t="str">
        <f>(IF((VLOOKUP(Table2[[#This Row],[SKU]],'[1]All Skus'!$A:$Y,2,FALSE))="AMX",(VLOOKUP(Table2[[#This Row],[SKU]],'[1]All Skus'!$A:$Y,9,FALSE)),""))</f>
        <v>AMX Varia, 10.1” Professional-Grade Persona-Defined Touch Panel (No-Comm)</v>
      </c>
      <c r="I49" s="21">
        <f>(IF((VLOOKUP(Table2[[#This Row],[SKU]],'[1]All Skus'!$A:$Y,2,FALSE))="AMX",(VLOOKUP(Table2[[#This Row],[SKU]],'[1]All Skus'!$A:$Y,10,FALSE)),""))</f>
        <v>3165</v>
      </c>
      <c r="J49" s="21">
        <f>(IF((VLOOKUP(Table2[[#This Row],[SKU]],'[1]All Skus'!$A:$Y,2,FALSE))="AMX",(VLOOKUP(Table2[[#This Row],[SKU]],'[1]All Skus'!$A:$Y,11,FALSE)),""))</f>
        <v>3165</v>
      </c>
      <c r="K49" s="22">
        <f>(IF((VLOOKUP(Table2[[#This Row],[SKU]],'[1]All Skus'!$A:$Y,2,FALSE))="AMX",(VLOOKUP(Table2[[#This Row],[SKU]],'[1]All Skus'!$A:$Y,15,FALSE)),""))</f>
        <v>0</v>
      </c>
      <c r="L49" s="18">
        <f>(IF((VLOOKUP(Table2[[#This Row],[SKU]],'[1]All Skus'!$A:$Y,2,FALSE))="AMX",(VLOOKUP(Table2[[#This Row],[SKU]],'[1]All Skus'!$A:$Y,16,FALSE)),""))</f>
        <v>718878035108</v>
      </c>
      <c r="M49" s="18">
        <f>(IF((VLOOKUP(Table2[[#This Row],[SKU]],'[1]All Skus'!$A:$Y,2,FALSE))="AMX",(VLOOKUP(Table2[[#This Row],[SKU]],'[1]All Skus'!$A:$Y,17,FALSE)),""))</f>
        <v>0</v>
      </c>
      <c r="N49" s="23">
        <f>(IF((VLOOKUP(Table2[[#This Row],[SKU]],'[1]All Skus'!$A:$Y,2,FALSE))="AMX",(VLOOKUP(Table2[[#This Row],[SKU]],'[1]All Skus'!$A:$Y,18,FALSE)),""))</f>
        <v>1.25</v>
      </c>
      <c r="O49" s="23">
        <f>(IF((VLOOKUP(Table2[[#This Row],[SKU]],'[1]All Skus'!$A:$Y,2,FALSE))="AMX",(VLOOKUP(Table2[[#This Row],[SKU]],'[1]All Skus'!$A:$Y,19,FALSE)),""))</f>
        <v>9.56</v>
      </c>
      <c r="P49" s="23">
        <f>(IF((VLOOKUP(Table2[[#This Row],[SKU]],'[1]All Skus'!$A:$Y,2,FALSE))="AMX",(VLOOKUP(Table2[[#This Row],[SKU]],'[1]All Skus'!$A:$Y,20,FALSE)),""))</f>
        <v>0.81</v>
      </c>
      <c r="Q49" s="23">
        <f>(IF((VLOOKUP(Table2[[#This Row],[SKU]],'[1]All Skus'!$A:$Y,2,FALSE))="AMX",(VLOOKUP(Table2[[#This Row],[SKU]],'[1]All Skus'!$A:$Y,21,FALSE)),""))</f>
        <v>6.88</v>
      </c>
      <c r="R49" s="18" t="str">
        <f>(IF((VLOOKUP(Table2[[#This Row],[SKU]],'[1]All Skus'!$A:$Y,2,FALSE))="AMX",(VLOOKUP(Table2[[#This Row],[SKU]],'[1]All Skus'!$A:$Y,22,FALSE)),""))</f>
        <v>TW</v>
      </c>
      <c r="S49" s="18" t="str">
        <f>(IF((VLOOKUP(Table2[[#This Row],[SKU]],'[1]All Skus'!$A:$Y,2,FALSE))="AMX",(VLOOKUP(Table2[[#This Row],[SKU]],'[1]All Skus'!$A:$Y,23,FALSE)),""))</f>
        <v>Compliant</v>
      </c>
      <c r="T49" s="24" t="str">
        <f>(IF((VLOOKUP(Table2[[#This Row],[SKU]],'[1]All Skus'!$A:$Y,2,FALSE))="AMX",(VLOOKUP(Table2[[#This Row],[SKU]],'[1]All Skus'!$A:$Y,24,FALSE)),""))</f>
        <v>https://www.amx.com/en-US/products/varia-100n</v>
      </c>
      <c r="U49" s="18">
        <v>47</v>
      </c>
    </row>
    <row r="50" spans="1:21" ht="15" customHeight="1" x14ac:dyDescent="0.3">
      <c r="A50" s="16" t="s">
        <v>68</v>
      </c>
      <c r="B50" s="17" t="str">
        <f>(IF((VLOOKUP(Table2[[#This Row],[SKU]],'[1]All Skus'!$A:$Y,2,FALSE))="AMX",(VLOOKUP(Table2[[#This Row],[SKU]],'[1]All Skus'!$A:$Y,3,FALSE)),""))</f>
        <v>Touch Panels</v>
      </c>
      <c r="C50" s="17" t="str">
        <f>(IF((VLOOKUP(Table2[[#This Row],[SKU]],'[1]All Skus'!$A:$Y,2,FALSE))="AMX",(VLOOKUP(Table2[[#This Row],[SKU]],'[1]All Skus'!$A:$Y,4,FALSE)),""))</f>
        <v>VARIA-150</v>
      </c>
      <c r="D50" s="18" t="str">
        <f>(IF((VLOOKUP(Table2[[#This Row],[SKU]],'[1]All Skus'!$A:$Y,2,FALSE))="AMX",(VLOOKUP(Table2[[#This Row],[SKU]],'[1]All Skus'!$A:$Y,5,FALSE)),""))</f>
        <v>AMX-UI</v>
      </c>
      <c r="E50" s="19">
        <f>(IF((VLOOKUP(Table2[[#This Row],[SKU]],'[1]All Skus'!$A:$Y,2,FALSE))="AMX",(VLOOKUP(Table2[[#This Row],[SKU]],'[1]All Skus'!$A:$Y,6,FALSE)),""))</f>
        <v>0</v>
      </c>
      <c r="F50" s="18">
        <f>(IF((VLOOKUP(Table2[[#This Row],[SKU]],'[1]All Skus'!$A:$Y,2,FALSE))="AMX",(VLOOKUP(Table2[[#This Row],[SKU]],'[1]All Skus'!$A:$Y,7,FALSE)),""))</f>
        <v>0</v>
      </c>
      <c r="G50" s="20" t="str">
        <f>(IF((VLOOKUP(Table2[[#This Row],[SKU]],'[1]All Skus'!$A:$Y,2,FALSE))="AMX",(VLOOKUP(Table2[[#This Row],[SKU]],'[1]All Skus'!$A:$Y,8,FALSE)),""))</f>
        <v>AMX Varia, 15.6” Touch Panel</v>
      </c>
      <c r="H50" s="20" t="str">
        <f>(IF((VLOOKUP(Table2[[#This Row],[SKU]],'[1]All Skus'!$A:$Y,2,FALSE))="AMX",(VLOOKUP(Table2[[#This Row],[SKU]],'[1]All Skus'!$A:$Y,9,FALSE)),""))</f>
        <v>AMX Varia, 15.6” Professional-Grade Persona-Defined Touch Panel</v>
      </c>
      <c r="I50" s="21">
        <f>(IF((VLOOKUP(Table2[[#This Row],[SKU]],'[1]All Skus'!$A:$Y,2,FALSE))="AMX",(VLOOKUP(Table2[[#This Row],[SKU]],'[1]All Skus'!$A:$Y,10,FALSE)),""))</f>
        <v>4945</v>
      </c>
      <c r="J50" s="21">
        <f>(IF((VLOOKUP(Table2[[#This Row],[SKU]],'[1]All Skus'!$A:$Y,2,FALSE))="AMX",(VLOOKUP(Table2[[#This Row],[SKU]],'[1]All Skus'!$A:$Y,11,FALSE)),""))</f>
        <v>4945</v>
      </c>
      <c r="K50" s="22">
        <f>(IF((VLOOKUP(Table2[[#This Row],[SKU]],'[1]All Skus'!$A:$Y,2,FALSE))="AMX",(VLOOKUP(Table2[[#This Row],[SKU]],'[1]All Skus'!$A:$Y,15,FALSE)),""))</f>
        <v>0</v>
      </c>
      <c r="L50" s="18">
        <f>(IF((VLOOKUP(Table2[[#This Row],[SKU]],'[1]All Skus'!$A:$Y,2,FALSE))="AMX",(VLOOKUP(Table2[[#This Row],[SKU]],'[1]All Skus'!$A:$Y,16,FALSE)),""))</f>
        <v>718878035115</v>
      </c>
      <c r="M50" s="18">
        <f>(IF((VLOOKUP(Table2[[#This Row],[SKU]],'[1]All Skus'!$A:$Y,2,FALSE))="AMX",(VLOOKUP(Table2[[#This Row],[SKU]],'[1]All Skus'!$A:$Y,17,FALSE)),""))</f>
        <v>0</v>
      </c>
      <c r="N50" s="23">
        <f>(IF((VLOOKUP(Table2[[#This Row],[SKU]],'[1]All Skus'!$A:$Y,2,FALSE))="AMX",(VLOOKUP(Table2[[#This Row],[SKU]],'[1]All Skus'!$A:$Y,18,FALSE)),""))</f>
        <v>3.86</v>
      </c>
      <c r="O50" s="23">
        <f>(IF((VLOOKUP(Table2[[#This Row],[SKU]],'[1]All Skus'!$A:$Y,2,FALSE))="AMX",(VLOOKUP(Table2[[#This Row],[SKU]],'[1]All Skus'!$A:$Y,19,FALSE)),""))</f>
        <v>14.7</v>
      </c>
      <c r="P50" s="23">
        <f>(IF((VLOOKUP(Table2[[#This Row],[SKU]],'[1]All Skus'!$A:$Y,2,FALSE))="AMX",(VLOOKUP(Table2[[#This Row],[SKU]],'[1]All Skus'!$A:$Y,20,FALSE)),""))</f>
        <v>1</v>
      </c>
      <c r="Q50" s="23">
        <f>(IF((VLOOKUP(Table2[[#This Row],[SKU]],'[1]All Skus'!$A:$Y,2,FALSE))="AMX",(VLOOKUP(Table2[[#This Row],[SKU]],'[1]All Skus'!$A:$Y,21,FALSE)),""))</f>
        <v>9.5</v>
      </c>
      <c r="R50" s="18" t="str">
        <f>(IF((VLOOKUP(Table2[[#This Row],[SKU]],'[1]All Skus'!$A:$Y,2,FALSE))="AMX",(VLOOKUP(Table2[[#This Row],[SKU]],'[1]All Skus'!$A:$Y,22,FALSE)),""))</f>
        <v>TW</v>
      </c>
      <c r="S50" s="18" t="str">
        <f>(IF((VLOOKUP(Table2[[#This Row],[SKU]],'[1]All Skus'!$A:$Y,2,FALSE))="AMX",(VLOOKUP(Table2[[#This Row],[SKU]],'[1]All Skus'!$A:$Y,23,FALSE)),""))</f>
        <v>Compliant</v>
      </c>
      <c r="T50" s="24" t="str">
        <f>(IF((VLOOKUP(Table2[[#This Row],[SKU]],'[1]All Skus'!$A:$Y,2,FALSE))="AMX",(VLOOKUP(Table2[[#This Row],[SKU]],'[1]All Skus'!$A:$Y,24,FALSE)),""))</f>
        <v>https://www.amx.com/en-US/products/varia-150</v>
      </c>
      <c r="U50" s="18">
        <v>48</v>
      </c>
    </row>
    <row r="51" spans="1:21" ht="15" customHeight="1" x14ac:dyDescent="0.3">
      <c r="A51" s="16" t="s">
        <v>69</v>
      </c>
      <c r="B51" s="17" t="str">
        <f>(IF((VLOOKUP(Table2[[#This Row],[SKU]],'[1]All Skus'!$A:$Y,2,FALSE))="AMX",(VLOOKUP(Table2[[#This Row],[SKU]],'[1]All Skus'!$A:$Y,3,FALSE)),""))</f>
        <v>Touch Panels</v>
      </c>
      <c r="C51" s="17" t="str">
        <f>(IF((VLOOKUP(Table2[[#This Row],[SKU]],'[1]All Skus'!$A:$Y,2,FALSE))="AMX",(VLOOKUP(Table2[[#This Row],[SKU]],'[1]All Skus'!$A:$Y,4,FALSE)),""))</f>
        <v>VARIA-150N</v>
      </c>
      <c r="D51" s="18" t="str">
        <f>(IF((VLOOKUP(Table2[[#This Row],[SKU]],'[1]All Skus'!$A:$Y,2,FALSE))="AMX",(VLOOKUP(Table2[[#This Row],[SKU]],'[1]All Skus'!$A:$Y,5,FALSE)),""))</f>
        <v>AMX-UI</v>
      </c>
      <c r="E51" s="19">
        <f>(IF((VLOOKUP(Table2[[#This Row],[SKU]],'[1]All Skus'!$A:$Y,2,FALSE))="AMX",(VLOOKUP(Table2[[#This Row],[SKU]],'[1]All Skus'!$A:$Y,6,FALSE)),""))</f>
        <v>0</v>
      </c>
      <c r="F51" s="18">
        <f>(IF((VLOOKUP(Table2[[#This Row],[SKU]],'[1]All Skus'!$A:$Y,2,FALSE))="AMX",(VLOOKUP(Table2[[#This Row],[SKU]],'[1]All Skus'!$A:$Y,7,FALSE)),""))</f>
        <v>0</v>
      </c>
      <c r="G51" s="20" t="str">
        <f>(IF((VLOOKUP(Table2[[#This Row],[SKU]],'[1]All Skus'!$A:$Y,2,FALSE))="AMX",(VLOOKUP(Table2[[#This Row],[SKU]],'[1]All Skus'!$A:$Y,8,FALSE)),""))</f>
        <v>AMX Varia, 15.6” Touch Panel (No-Comm)</v>
      </c>
      <c r="H51" s="20" t="str">
        <f>(IF((VLOOKUP(Table2[[#This Row],[SKU]],'[1]All Skus'!$A:$Y,2,FALSE))="AMX",(VLOOKUP(Table2[[#This Row],[SKU]],'[1]All Skus'!$A:$Y,9,FALSE)),""))</f>
        <v>AMX Varia, 15.6” Professional-Grade Persona-Defined Touch Panel (No-Comm)</v>
      </c>
      <c r="I51" s="21">
        <f>(IF((VLOOKUP(Table2[[#This Row],[SKU]],'[1]All Skus'!$A:$Y,2,FALSE))="AMX",(VLOOKUP(Table2[[#This Row],[SKU]],'[1]All Skus'!$A:$Y,10,FALSE)),""))</f>
        <v>5055</v>
      </c>
      <c r="J51" s="21">
        <f>(IF((VLOOKUP(Table2[[#This Row],[SKU]],'[1]All Skus'!$A:$Y,2,FALSE))="AMX",(VLOOKUP(Table2[[#This Row],[SKU]],'[1]All Skus'!$A:$Y,11,FALSE)),""))</f>
        <v>5055</v>
      </c>
      <c r="K51" s="22">
        <f>(IF((VLOOKUP(Table2[[#This Row],[SKU]],'[1]All Skus'!$A:$Y,2,FALSE))="AMX",(VLOOKUP(Table2[[#This Row],[SKU]],'[1]All Skus'!$A:$Y,15,FALSE)),""))</f>
        <v>0</v>
      </c>
      <c r="L51" s="18">
        <f>(IF((VLOOKUP(Table2[[#This Row],[SKU]],'[1]All Skus'!$A:$Y,2,FALSE))="AMX",(VLOOKUP(Table2[[#This Row],[SKU]],'[1]All Skus'!$A:$Y,16,FALSE)),""))</f>
        <v>718878035122</v>
      </c>
      <c r="M51" s="18">
        <f>(IF((VLOOKUP(Table2[[#This Row],[SKU]],'[1]All Skus'!$A:$Y,2,FALSE))="AMX",(VLOOKUP(Table2[[#This Row],[SKU]],'[1]All Skus'!$A:$Y,17,FALSE)),""))</f>
        <v>0</v>
      </c>
      <c r="N51" s="23">
        <f>(IF((VLOOKUP(Table2[[#This Row],[SKU]],'[1]All Skus'!$A:$Y,2,FALSE))="AMX",(VLOOKUP(Table2[[#This Row],[SKU]],'[1]All Skus'!$A:$Y,18,FALSE)),""))</f>
        <v>3.86</v>
      </c>
      <c r="O51" s="23">
        <f>(IF((VLOOKUP(Table2[[#This Row],[SKU]],'[1]All Skus'!$A:$Y,2,FALSE))="AMX",(VLOOKUP(Table2[[#This Row],[SKU]],'[1]All Skus'!$A:$Y,19,FALSE)),""))</f>
        <v>14.7</v>
      </c>
      <c r="P51" s="23">
        <f>(IF((VLOOKUP(Table2[[#This Row],[SKU]],'[1]All Skus'!$A:$Y,2,FALSE))="AMX",(VLOOKUP(Table2[[#This Row],[SKU]],'[1]All Skus'!$A:$Y,20,FALSE)),""))</f>
        <v>1</v>
      </c>
      <c r="Q51" s="23">
        <f>(IF((VLOOKUP(Table2[[#This Row],[SKU]],'[1]All Skus'!$A:$Y,2,FALSE))="AMX",(VLOOKUP(Table2[[#This Row],[SKU]],'[1]All Skus'!$A:$Y,21,FALSE)),""))</f>
        <v>9.5</v>
      </c>
      <c r="R51" s="18" t="str">
        <f>(IF((VLOOKUP(Table2[[#This Row],[SKU]],'[1]All Skus'!$A:$Y,2,FALSE))="AMX",(VLOOKUP(Table2[[#This Row],[SKU]],'[1]All Skus'!$A:$Y,22,FALSE)),""))</f>
        <v>TW</v>
      </c>
      <c r="S51" s="18" t="str">
        <f>(IF((VLOOKUP(Table2[[#This Row],[SKU]],'[1]All Skus'!$A:$Y,2,FALSE))="AMX",(VLOOKUP(Table2[[#This Row],[SKU]],'[1]All Skus'!$A:$Y,23,FALSE)),""))</f>
        <v>Compliant</v>
      </c>
      <c r="T51" s="24" t="str">
        <f>(IF((VLOOKUP(Table2[[#This Row],[SKU]],'[1]All Skus'!$A:$Y,2,FALSE))="AMX",(VLOOKUP(Table2[[#This Row],[SKU]],'[1]All Skus'!$A:$Y,24,FALSE)),""))</f>
        <v>https://www.amx.com/en-US/products/varia-150n</v>
      </c>
      <c r="U51" s="18">
        <v>49</v>
      </c>
    </row>
    <row r="52" spans="1:21" ht="15" customHeight="1" x14ac:dyDescent="0.3">
      <c r="A52" s="16" t="s">
        <v>70</v>
      </c>
      <c r="B52" s="17" t="str">
        <f>(IF((VLOOKUP(Table2[[#This Row],[SKU]],'[1]All Skus'!$A:$Y,2,FALSE))="AMX",(VLOOKUP(Table2[[#This Row],[SKU]],'[1]All Skus'!$A:$Y,3,FALSE)),""))</f>
        <v>Touch Panels</v>
      </c>
      <c r="C52" s="17" t="str">
        <f>(IF((VLOOKUP(Table2[[#This Row],[SKU]],'[1]All Skus'!$A:$Y,2,FALSE))="AMX",(VLOOKUP(Table2[[#This Row],[SKU]],'[1]All Skus'!$A:$Y,4,FALSE)),""))</f>
        <v>VARIA-80</v>
      </c>
      <c r="D52" s="18" t="str">
        <f>(IF((VLOOKUP(Table2[[#This Row],[SKU]],'[1]All Skus'!$A:$Y,2,FALSE))="AMX",(VLOOKUP(Table2[[#This Row],[SKU]],'[1]All Skus'!$A:$Y,5,FALSE)),""))</f>
        <v>AMX-UI</v>
      </c>
      <c r="E52" s="19">
        <f>(IF((VLOOKUP(Table2[[#This Row],[SKU]],'[1]All Skus'!$A:$Y,2,FALSE))="AMX",(VLOOKUP(Table2[[#This Row],[SKU]],'[1]All Skus'!$A:$Y,6,FALSE)),""))</f>
        <v>0</v>
      </c>
      <c r="F52" s="18">
        <f>(IF((VLOOKUP(Table2[[#This Row],[SKU]],'[1]All Skus'!$A:$Y,2,FALSE))="AMX",(VLOOKUP(Table2[[#This Row],[SKU]],'[1]All Skus'!$A:$Y,7,FALSE)),""))</f>
        <v>0</v>
      </c>
      <c r="G52" s="26" t="str">
        <f>(IF((VLOOKUP(Table2[[#This Row],[SKU]],'[1]All Skus'!$A:$Y,2,FALSE))="AMX",(VLOOKUP(Table2[[#This Row],[SKU]],'[1]All Skus'!$A:$Y,8,FALSE)),""))</f>
        <v>AMX Varia, 8” Touch Panel (No-Comm)</v>
      </c>
      <c r="H52" s="26" t="str">
        <f>(IF((VLOOKUP(Table2[[#This Row],[SKU]],'[1]All Skus'!$A:$Y,2,FALSE))="AMX",(VLOOKUP(Table2[[#This Row],[SKU]],'[1]All Skus'!$A:$Y,9,FALSE)),""))</f>
        <v>AMX Varia, 8” Professional-Grade Persona-Defined Touch Panel (No-Comm)</v>
      </c>
      <c r="I52" s="21">
        <f>(IF((VLOOKUP(Table2[[#This Row],[SKU]],'[1]All Skus'!$A:$Y,2,FALSE))="AMX",(VLOOKUP(Table2[[#This Row],[SKU]],'[1]All Skus'!$A:$Y,10,FALSE)),""))</f>
        <v>2350</v>
      </c>
      <c r="J52" s="21">
        <f>(IF((VLOOKUP(Table2[[#This Row],[SKU]],'[1]All Skus'!$A:$Y,2,FALSE))="AMX",(VLOOKUP(Table2[[#This Row],[SKU]],'[1]All Skus'!$A:$Y,11,FALSE)),""))</f>
        <v>2350</v>
      </c>
      <c r="K52" s="22">
        <f>(IF((VLOOKUP(Table2[[#This Row],[SKU]],'[1]All Skus'!$A:$Y,2,FALSE))="AMX",(VLOOKUP(Table2[[#This Row],[SKU]],'[1]All Skus'!$A:$Y,15,FALSE)),""))</f>
        <v>0</v>
      </c>
      <c r="L52" s="18">
        <f>(IF((VLOOKUP(Table2[[#This Row],[SKU]],'[1]All Skus'!$A:$Y,2,FALSE))="AMX",(VLOOKUP(Table2[[#This Row],[SKU]],'[1]All Skus'!$A:$Y,16,FALSE)),""))</f>
        <v>718878035672</v>
      </c>
      <c r="M52" s="18">
        <f>(IF((VLOOKUP(Table2[[#This Row],[SKU]],'[1]All Skus'!$A:$Y,2,FALSE))="AMX",(VLOOKUP(Table2[[#This Row],[SKU]],'[1]All Skus'!$A:$Y,17,FALSE)),""))</f>
        <v>0</v>
      </c>
      <c r="N52" s="23">
        <f>(IF((VLOOKUP(Table2[[#This Row],[SKU]],'[1]All Skus'!$A:$Y,2,FALSE))="AMX",(VLOOKUP(Table2[[#This Row],[SKU]],'[1]All Skus'!$A:$Y,18,FALSE)),""))</f>
        <v>1.17</v>
      </c>
      <c r="O52" s="23">
        <f>(IF((VLOOKUP(Table2[[#This Row],[SKU]],'[1]All Skus'!$A:$Y,2,FALSE))="AMX",(VLOOKUP(Table2[[#This Row],[SKU]],'[1]All Skus'!$A:$Y,19,FALSE)),""))</f>
        <v>7.9375</v>
      </c>
      <c r="P52" s="23">
        <f>(IF((VLOOKUP(Table2[[#This Row],[SKU]],'[1]All Skus'!$A:$Y,2,FALSE))="AMX",(VLOOKUP(Table2[[#This Row],[SKU]],'[1]All Skus'!$A:$Y,20,FALSE)),""))</f>
        <v>5.875</v>
      </c>
      <c r="Q52" s="23">
        <f>(IF((VLOOKUP(Table2[[#This Row],[SKU]],'[1]All Skus'!$A:$Y,2,FALSE))="AMX",(VLOOKUP(Table2[[#This Row],[SKU]],'[1]All Skus'!$A:$Y,21,FALSE)),""))</f>
        <v>0.875</v>
      </c>
      <c r="R52" s="18" t="str">
        <f>(IF((VLOOKUP(Table2[[#This Row],[SKU]],'[1]All Skus'!$A:$Y,2,FALSE))="AMX",(VLOOKUP(Table2[[#This Row],[SKU]],'[1]All Skus'!$A:$Y,22,FALSE)),""))</f>
        <v>TW</v>
      </c>
      <c r="S52" s="18" t="str">
        <f>(IF((VLOOKUP(Table2[[#This Row],[SKU]],'[1]All Skus'!$A:$Y,2,FALSE))="AMX",(VLOOKUP(Table2[[#This Row],[SKU]],'[1]All Skus'!$A:$Y,23,FALSE)),""))</f>
        <v>Compliant</v>
      </c>
      <c r="T52" s="24">
        <f>(IF((VLOOKUP(Table2[[#This Row],[SKU]],'[1]All Skus'!$A:$Y,2,FALSE))="AMX",(VLOOKUP(Table2[[#This Row],[SKU]],'[1]All Skus'!$A:$Y,24,FALSE)),""))</f>
        <v>0</v>
      </c>
      <c r="U52" s="18">
        <v>50</v>
      </c>
    </row>
    <row r="53" spans="1:21" ht="15" customHeight="1" x14ac:dyDescent="0.3">
      <c r="A53" s="16" t="s">
        <v>71</v>
      </c>
      <c r="B53" s="17" t="str">
        <f>(IF((VLOOKUP(Table2[[#This Row],[SKU]],'[1]All Skus'!$A:$Y,2,FALSE))="AMX",(VLOOKUP(Table2[[#This Row],[SKU]],'[1]All Skus'!$A:$Y,3,FALSE)),""))</f>
        <v>Digital Switchers</v>
      </c>
      <c r="C53" s="17" t="str">
        <f>(IF((VLOOKUP(Table2[[#This Row],[SKU]],'[1]All Skus'!$A:$Y,2,FALSE))="AMX",(VLOOKUP(Table2[[#This Row],[SKU]],'[1]All Skus'!$A:$Y,4,FALSE)),""))</f>
        <v>UVC1-4K</v>
      </c>
      <c r="D53" s="18" t="str">
        <f>(IF((VLOOKUP(Table2[[#This Row],[SKU]],'[1]All Skus'!$A:$Y,2,FALSE))="AMX",(VLOOKUP(Table2[[#This Row],[SKU]],'[1]All Skus'!$A:$Y,5,FALSE)),""))</f>
        <v>AMX-SIG</v>
      </c>
      <c r="E53" s="19">
        <f>(IF((VLOOKUP(Table2[[#This Row],[SKU]],'[1]All Skus'!$A:$Y,2,FALSE))="AMX",(VLOOKUP(Table2[[#This Row],[SKU]],'[1]All Skus'!$A:$Y,6,FALSE)),""))</f>
        <v>0</v>
      </c>
      <c r="F53" s="18">
        <f>(IF((VLOOKUP(Table2[[#This Row],[SKU]],'[1]All Skus'!$A:$Y,2,FALSE))="AMX",(VLOOKUP(Table2[[#This Row],[SKU]],'[1]All Skus'!$A:$Y,7,FALSE)),""))</f>
        <v>0</v>
      </c>
      <c r="G53" s="20" t="str">
        <f>(IF((VLOOKUP(Table2[[#This Row],[SKU]],'[1]All Skus'!$A:$Y,2,FALSE))="AMX",(VLOOKUP(Table2[[#This Row],[SKU]],'[1]All Skus'!$A:$Y,8,FALSE)),""))</f>
        <v>4K HDMI to USB Capture</v>
      </c>
      <c r="H53" s="20" t="str">
        <f>(IF((VLOOKUP(Table2[[#This Row],[SKU]],'[1]All Skus'!$A:$Y,2,FALSE))="AMX",(VLOOKUP(Table2[[#This Row],[SKU]],'[1]All Skus'!$A:$Y,9,FALSE)),""))</f>
        <v>4K HDMI to USB Capture</v>
      </c>
      <c r="I53" s="21">
        <f>(IF((VLOOKUP(Table2[[#This Row],[SKU]],'[1]All Skus'!$A:$Y,2,FALSE))="AMX",(VLOOKUP(Table2[[#This Row],[SKU]],'[1]All Skus'!$A:$Y,10,FALSE)),""))</f>
        <v>960</v>
      </c>
      <c r="J53" s="21">
        <f>(IF((VLOOKUP(Table2[[#This Row],[SKU]],'[1]All Skus'!$A:$Y,2,FALSE))="AMX",(VLOOKUP(Table2[[#This Row],[SKU]],'[1]All Skus'!$A:$Y,11,FALSE)),""))</f>
        <v>960</v>
      </c>
      <c r="K53" s="22">
        <f>(IF((VLOOKUP(Table2[[#This Row],[SKU]],'[1]All Skus'!$A:$Y,2,FALSE))="AMX",(VLOOKUP(Table2[[#This Row],[SKU]],'[1]All Skus'!$A:$Y,15,FALSE)),""))</f>
        <v>0</v>
      </c>
      <c r="L53" s="18">
        <f>(IF((VLOOKUP(Table2[[#This Row],[SKU]],'[1]All Skus'!$A:$Y,2,FALSE))="AMX",(VLOOKUP(Table2[[#This Row],[SKU]],'[1]All Skus'!$A:$Y,16,FALSE)),""))</f>
        <v>718878034576</v>
      </c>
      <c r="M53" s="18">
        <f>(IF((VLOOKUP(Table2[[#This Row],[SKU]],'[1]All Skus'!$A:$Y,2,FALSE))="AMX",(VLOOKUP(Table2[[#This Row],[SKU]],'[1]All Skus'!$A:$Y,17,FALSE)),""))</f>
        <v>0</v>
      </c>
      <c r="N53" s="23">
        <f>(IF((VLOOKUP(Table2[[#This Row],[SKU]],'[1]All Skus'!$A:$Y,2,FALSE))="AMX",(VLOOKUP(Table2[[#This Row],[SKU]],'[1]All Skus'!$A:$Y,18,FALSE)),""))</f>
        <v>0.21</v>
      </c>
      <c r="O53" s="23">
        <f>(IF((VLOOKUP(Table2[[#This Row],[SKU]],'[1]All Skus'!$A:$Y,2,FALSE))="AMX",(VLOOKUP(Table2[[#This Row],[SKU]],'[1]All Skus'!$A:$Y,19,FALSE)),""))</f>
        <v>3.44</v>
      </c>
      <c r="P53" s="23">
        <f>(IF((VLOOKUP(Table2[[#This Row],[SKU]],'[1]All Skus'!$A:$Y,2,FALSE))="AMX",(VLOOKUP(Table2[[#This Row],[SKU]],'[1]All Skus'!$A:$Y,20,FALSE)),""))</f>
        <v>1.43</v>
      </c>
      <c r="Q53" s="23">
        <f>(IF((VLOOKUP(Table2[[#This Row],[SKU]],'[1]All Skus'!$A:$Y,2,FALSE))="AMX",(VLOOKUP(Table2[[#This Row],[SKU]],'[1]All Skus'!$A:$Y,21,FALSE)),""))</f>
        <v>0.66</v>
      </c>
      <c r="R53" s="18" t="str">
        <f>(IF((VLOOKUP(Table2[[#This Row],[SKU]],'[1]All Skus'!$A:$Y,2,FALSE))="AMX",(VLOOKUP(Table2[[#This Row],[SKU]],'[1]All Skus'!$A:$Y,22,FALSE)),""))</f>
        <v>TW</v>
      </c>
      <c r="S53" s="18" t="str">
        <f>(IF((VLOOKUP(Table2[[#This Row],[SKU]],'[1]All Skus'!$A:$Y,2,FALSE))="AMX",(VLOOKUP(Table2[[#This Row],[SKU]],'[1]All Skus'!$A:$Y,23,FALSE)),""))</f>
        <v>Compliant</v>
      </c>
      <c r="T53" s="24" t="str">
        <f>(IF((VLOOKUP(Table2[[#This Row],[SKU]],'[1]All Skus'!$A:$Y,2,FALSE))="AMX",(VLOOKUP(Table2[[#This Row],[SKU]],'[1]All Skus'!$A:$Y,24,FALSE)),""))</f>
        <v>https://www.amx.com/en-US/products/uvc1-4k</v>
      </c>
      <c r="U53" s="18">
        <v>51</v>
      </c>
    </row>
    <row r="54" spans="1:21" ht="15" customHeight="1" x14ac:dyDescent="0.3">
      <c r="A54" s="16" t="s">
        <v>72</v>
      </c>
      <c r="B54" s="17" t="str">
        <f>(IF((VLOOKUP(Table2[[#This Row],[SKU]],'[1]All Skus'!$A:$Y,2,FALSE))="AMX",(VLOOKUP(Table2[[#This Row],[SKU]],'[1]All Skus'!$A:$Y,3,FALSE)),""))</f>
        <v>Digital Switcher</v>
      </c>
      <c r="C54" s="17" t="str">
        <f>(IF((VLOOKUP(Table2[[#This Row],[SKU]],'[1]All Skus'!$A:$Y,2,FALSE))="AMX",(VLOOKUP(Table2[[#This Row],[SKU]],'[1]All Skus'!$A:$Y,4,FALSE)),""))</f>
        <v>JPK-1300-UA</v>
      </c>
      <c r="D54" s="18" t="str">
        <f>(IF((VLOOKUP(Table2[[#This Row],[SKU]],'[1]All Skus'!$A:$Y,2,FALSE))="AMX",(VLOOKUP(Table2[[#This Row],[SKU]],'[1]All Skus'!$A:$Y,5,FALSE)),""))</f>
        <v>AMX-SIG</v>
      </c>
      <c r="E54" s="19">
        <f>(IF((VLOOKUP(Table2[[#This Row],[SKU]],'[1]All Skus'!$A:$Y,2,FALSE))="AMX",(VLOOKUP(Table2[[#This Row],[SKU]],'[1]All Skus'!$A:$Y,6,FALSE)),""))</f>
        <v>0</v>
      </c>
      <c r="F54" s="18">
        <f>(IF((VLOOKUP(Table2[[#This Row],[SKU]],'[1]All Skus'!$A:$Y,2,FALSE))="AMX",(VLOOKUP(Table2[[#This Row],[SKU]],'[1]All Skus'!$A:$Y,7,FALSE)),""))</f>
        <v>0</v>
      </c>
      <c r="G54" s="20" t="str">
        <f>(IF((VLOOKUP(Table2[[#This Row],[SKU]],'[1]All Skus'!$A:$Y,2,FALSE))="AMX",(VLOOKUP(Table2[[#This Row],[SKU]],'[1]All Skus'!$A:$Y,8,FALSE)),""))</f>
        <v>AMX Jetpack 3x1 Switching, Transport, and Control Solution (US &amp; AU)</v>
      </c>
      <c r="H54" s="20" t="str">
        <f>(IF((VLOOKUP(Table2[[#This Row],[SKU]],'[1]All Skus'!$A:$Y,2,FALSE))="AMX",(VLOOKUP(Table2[[#This Row],[SKU]],'[1]All Skus'!$A:$Y,9,FALSE)),""))</f>
        <v>AMX Jetpack 3x1 Switching, Transport, and Control Solution (US &amp; AU) for K12 classrooms and small-to-medium meeting spaces that provides simple AV operation</v>
      </c>
      <c r="I54" s="21">
        <f>(IF((VLOOKUP(Table2[[#This Row],[SKU]],'[1]All Skus'!$A:$Y,2,FALSE))="AMX",(VLOOKUP(Table2[[#This Row],[SKU]],'[1]All Skus'!$A:$Y,10,FALSE)),""))</f>
        <v>2053.7000000000003</v>
      </c>
      <c r="J54" s="21">
        <f>(IF((VLOOKUP(Table2[[#This Row],[SKU]],'[1]All Skus'!$A:$Y,2,FALSE))="AMX",(VLOOKUP(Table2[[#This Row],[SKU]],'[1]All Skus'!$A:$Y,11,FALSE)),""))</f>
        <v>2053.7000000000003</v>
      </c>
      <c r="K54" s="22">
        <f>(IF((VLOOKUP(Table2[[#This Row],[SKU]],'[1]All Skus'!$A:$Y,2,FALSE))="AMX",(VLOOKUP(Table2[[#This Row],[SKU]],'[1]All Skus'!$A:$Y,15,FALSE)),""))</f>
        <v>0</v>
      </c>
      <c r="L54" s="18">
        <f>(IF((VLOOKUP(Table2[[#This Row],[SKU]],'[1]All Skus'!$A:$Y,2,FALSE))="AMX",(VLOOKUP(Table2[[#This Row],[SKU]],'[1]All Skus'!$A:$Y,16,FALSE)),""))</f>
        <v>718878035184</v>
      </c>
      <c r="M54" s="18">
        <f>(IF((VLOOKUP(Table2[[#This Row],[SKU]],'[1]All Skus'!$A:$Y,2,FALSE))="AMX",(VLOOKUP(Table2[[#This Row],[SKU]],'[1]All Skus'!$A:$Y,17,FALSE)),""))</f>
        <v>0</v>
      </c>
      <c r="N54" s="23">
        <f>(IF((VLOOKUP(Table2[[#This Row],[SKU]],'[1]All Skus'!$A:$Y,2,FALSE))="AMX",(VLOOKUP(Table2[[#This Row],[SKU]],'[1]All Skus'!$A:$Y,18,FALSE)),""))</f>
        <v>2.98</v>
      </c>
      <c r="O54" s="23">
        <f>(IF((VLOOKUP(Table2[[#This Row],[SKU]],'[1]All Skus'!$A:$Y,2,FALSE))="AMX",(VLOOKUP(Table2[[#This Row],[SKU]],'[1]All Skus'!$A:$Y,19,FALSE)),""))</f>
        <v>0</v>
      </c>
      <c r="P54" s="23">
        <f>(IF((VLOOKUP(Table2[[#This Row],[SKU]],'[1]All Skus'!$A:$Y,2,FALSE))="AMX",(VLOOKUP(Table2[[#This Row],[SKU]],'[1]All Skus'!$A:$Y,20,FALSE)),""))</f>
        <v>0</v>
      </c>
      <c r="Q54" s="23">
        <f>(IF((VLOOKUP(Table2[[#This Row],[SKU]],'[1]All Skus'!$A:$Y,2,FALSE))="AMX",(VLOOKUP(Table2[[#This Row],[SKU]],'[1]All Skus'!$A:$Y,21,FALSE)),""))</f>
        <v>0</v>
      </c>
      <c r="R54" s="18" t="str">
        <f>(IF((VLOOKUP(Table2[[#This Row],[SKU]],'[1]All Skus'!$A:$Y,2,FALSE))="AMX",(VLOOKUP(Table2[[#This Row],[SKU]],'[1]All Skus'!$A:$Y,22,FALSE)),""))</f>
        <v>CN</v>
      </c>
      <c r="S54" s="18" t="str">
        <f>(IF((VLOOKUP(Table2[[#This Row],[SKU]],'[1]All Skus'!$A:$Y,2,FALSE))="AMX",(VLOOKUP(Table2[[#This Row],[SKU]],'[1]All Skus'!$A:$Y,23,FALSE)),""))</f>
        <v>Non Compliant</v>
      </c>
      <c r="T54" s="24" t="str">
        <f>(IF((VLOOKUP(Table2[[#This Row],[SKU]],'[1]All Skus'!$A:$Y,2,FALSE))="AMX",(VLOOKUP(Table2[[#This Row],[SKU]],'[1]All Skus'!$A:$Y,24,FALSE)),""))</f>
        <v>https://www.amx.com/en-US/products/jpk-1300</v>
      </c>
      <c r="U54" s="18">
        <v>52</v>
      </c>
    </row>
    <row r="55" spans="1:21" ht="15" customHeight="1" x14ac:dyDescent="0.3">
      <c r="A55" s="16" t="s">
        <v>73</v>
      </c>
      <c r="B55" s="17" t="str">
        <f>(IF((VLOOKUP(Table2[[#This Row],[SKU]],'[1]All Skus'!$A:$Y,2,FALSE))="AMX",(VLOOKUP(Table2[[#This Row],[SKU]],'[1]All Skus'!$A:$Y,3,FALSE)),""))</f>
        <v>Digital Switcher</v>
      </c>
      <c r="C55" s="17" t="str">
        <f>(IF((VLOOKUP(Table2[[#This Row],[SKU]],'[1]All Skus'!$A:$Y,2,FALSE))="AMX",(VLOOKUP(Table2[[#This Row],[SKU]],'[1]All Skus'!$A:$Y,4,FALSE)),""))</f>
        <v>JPK-1300-EK</v>
      </c>
      <c r="D55" s="18" t="str">
        <f>(IF((VLOOKUP(Table2[[#This Row],[SKU]],'[1]All Skus'!$A:$Y,2,FALSE))="AMX",(VLOOKUP(Table2[[#This Row],[SKU]],'[1]All Skus'!$A:$Y,5,FALSE)),""))</f>
        <v>AMX-SIG</v>
      </c>
      <c r="E55" s="19">
        <f>(IF((VLOOKUP(Table2[[#This Row],[SKU]],'[1]All Skus'!$A:$Y,2,FALSE))="AMX",(VLOOKUP(Table2[[#This Row],[SKU]],'[1]All Skus'!$A:$Y,6,FALSE)),""))</f>
        <v>0</v>
      </c>
      <c r="F55" s="18">
        <f>(IF((VLOOKUP(Table2[[#This Row],[SKU]],'[1]All Skus'!$A:$Y,2,FALSE))="AMX",(VLOOKUP(Table2[[#This Row],[SKU]],'[1]All Skus'!$A:$Y,7,FALSE)),""))</f>
        <v>0</v>
      </c>
      <c r="G55" s="20" t="str">
        <f>(IF((VLOOKUP(Table2[[#This Row],[SKU]],'[1]All Skus'!$A:$Y,2,FALSE))="AMX",(VLOOKUP(Table2[[#This Row],[SKU]],'[1]All Skus'!$A:$Y,8,FALSE)),""))</f>
        <v>AMX Jetpack 3x1 Switching, Transport, and Control Solution (EU &amp; UK)</v>
      </c>
      <c r="H55" s="20" t="str">
        <f>(IF((VLOOKUP(Table2[[#This Row],[SKU]],'[1]All Skus'!$A:$Y,2,FALSE))="AMX",(VLOOKUP(Table2[[#This Row],[SKU]],'[1]All Skus'!$A:$Y,9,FALSE)),""))</f>
        <v>AMX Jetpack 3x1 Switching, Transport, and Control Solution (EU &amp; UK) for K12 classrooms and small-to-medium meeting spaces that provides simple AV operation</v>
      </c>
      <c r="I55" s="21">
        <f>(IF((VLOOKUP(Table2[[#This Row],[SKU]],'[1]All Skus'!$A:$Y,2,FALSE))="AMX",(VLOOKUP(Table2[[#This Row],[SKU]],'[1]All Skus'!$A:$Y,10,FALSE)),""))</f>
        <v>2276.7000000000003</v>
      </c>
      <c r="J55" s="21">
        <f>(IF((VLOOKUP(Table2[[#This Row],[SKU]],'[1]All Skus'!$A:$Y,2,FALSE))="AMX",(VLOOKUP(Table2[[#This Row],[SKU]],'[1]All Skus'!$A:$Y,11,FALSE)),""))</f>
        <v>2276.7000000000003</v>
      </c>
      <c r="K55" s="22">
        <f>(IF((VLOOKUP(Table2[[#This Row],[SKU]],'[1]All Skus'!$A:$Y,2,FALSE))="AMX",(VLOOKUP(Table2[[#This Row],[SKU]],'[1]All Skus'!$A:$Y,15,FALSE)),""))</f>
        <v>0</v>
      </c>
      <c r="L55" s="18">
        <f>(IF((VLOOKUP(Table2[[#This Row],[SKU]],'[1]All Skus'!$A:$Y,2,FALSE))="AMX",(VLOOKUP(Table2[[#This Row],[SKU]],'[1]All Skus'!$A:$Y,16,FALSE)),""))</f>
        <v>718878035177</v>
      </c>
      <c r="M55" s="18">
        <f>(IF((VLOOKUP(Table2[[#This Row],[SKU]],'[1]All Skus'!$A:$Y,2,FALSE))="AMX",(VLOOKUP(Table2[[#This Row],[SKU]],'[1]All Skus'!$A:$Y,17,FALSE)),""))</f>
        <v>0</v>
      </c>
      <c r="N55" s="23">
        <f>(IF((VLOOKUP(Table2[[#This Row],[SKU]],'[1]All Skus'!$A:$Y,2,FALSE))="AMX",(VLOOKUP(Table2[[#This Row],[SKU]],'[1]All Skus'!$A:$Y,18,FALSE)),""))</f>
        <v>3.02</v>
      </c>
      <c r="O55" s="23">
        <f>(IF((VLOOKUP(Table2[[#This Row],[SKU]],'[1]All Skus'!$A:$Y,2,FALSE))="AMX",(VLOOKUP(Table2[[#This Row],[SKU]],'[1]All Skus'!$A:$Y,19,FALSE)),""))</f>
        <v>0</v>
      </c>
      <c r="P55" s="23">
        <f>(IF((VLOOKUP(Table2[[#This Row],[SKU]],'[1]All Skus'!$A:$Y,2,FALSE))="AMX",(VLOOKUP(Table2[[#This Row],[SKU]],'[1]All Skus'!$A:$Y,20,FALSE)),""))</f>
        <v>0</v>
      </c>
      <c r="Q55" s="23">
        <f>(IF((VLOOKUP(Table2[[#This Row],[SKU]],'[1]All Skus'!$A:$Y,2,FALSE))="AMX",(VLOOKUP(Table2[[#This Row],[SKU]],'[1]All Skus'!$A:$Y,21,FALSE)),""))</f>
        <v>0</v>
      </c>
      <c r="R55" s="18" t="str">
        <f>(IF((VLOOKUP(Table2[[#This Row],[SKU]],'[1]All Skus'!$A:$Y,2,FALSE))="AMX",(VLOOKUP(Table2[[#This Row],[SKU]],'[1]All Skus'!$A:$Y,22,FALSE)),""))</f>
        <v>CN</v>
      </c>
      <c r="S55" s="18" t="str">
        <f>(IF((VLOOKUP(Table2[[#This Row],[SKU]],'[1]All Skus'!$A:$Y,2,FALSE))="AMX",(VLOOKUP(Table2[[#This Row],[SKU]],'[1]All Skus'!$A:$Y,23,FALSE)),""))</f>
        <v>Non Compliant</v>
      </c>
      <c r="T55" s="24" t="str">
        <f>(IF((VLOOKUP(Table2[[#This Row],[SKU]],'[1]All Skus'!$A:$Y,2,FALSE))="AMX",(VLOOKUP(Table2[[#This Row],[SKU]],'[1]All Skus'!$A:$Y,24,FALSE)),""))</f>
        <v>https://www.amx.com/en-US/products/jpk-1300</v>
      </c>
      <c r="U55" s="18">
        <v>53</v>
      </c>
    </row>
    <row r="56" spans="1:21" ht="15" customHeight="1" x14ac:dyDescent="0.3">
      <c r="A56" s="16" t="s">
        <v>74</v>
      </c>
      <c r="B56" s="17" t="str">
        <f>(IF((VLOOKUP(Table2[[#This Row],[SKU]],'[1]All Skus'!$A:$Y,2,FALSE))="AMX",(VLOOKUP(Table2[[#This Row],[SKU]],'[1]All Skus'!$A:$Y,3,FALSE)),""))</f>
        <v>Digital Media Switchers</v>
      </c>
      <c r="C56" s="17" t="str">
        <f>(IF((VLOOKUP(Table2[[#This Row],[SKU]],'[1]All Skus'!$A:$Y,2,FALSE))="AMX",(VLOOKUP(Table2[[#This Row],[SKU]],'[1]All Skus'!$A:$Y,4,FALSE)),""))</f>
        <v>DX-TX-DWP-4K60-BL</v>
      </c>
      <c r="D56" s="18" t="str">
        <f>(IF((VLOOKUP(Table2[[#This Row],[SKU]],'[1]All Skus'!$A:$Y,2,FALSE))="AMX",(VLOOKUP(Table2[[#This Row],[SKU]],'[1]All Skus'!$A:$Y,5,FALSE)),""))</f>
        <v>AMX-ENV</v>
      </c>
      <c r="E56" s="19">
        <f>(IF((VLOOKUP(Table2[[#This Row],[SKU]],'[1]All Skus'!$A:$Y,2,FALSE))="AMX",(VLOOKUP(Table2[[#This Row],[SKU]],'[1]All Skus'!$A:$Y,6,FALSE)),""))</f>
        <v>0</v>
      </c>
      <c r="F56" s="18">
        <f>(IF((VLOOKUP(Table2[[#This Row],[SKU]],'[1]All Skus'!$A:$Y,2,FALSE))="AMX",(VLOOKUP(Table2[[#This Row],[SKU]],'[1]All Skus'!$A:$Y,7,FALSE)),""))</f>
        <v>0</v>
      </c>
      <c r="G56" s="20" t="str">
        <f>(IF((VLOOKUP(Table2[[#This Row],[SKU]],'[1]All Skus'!$A:$Y,2,FALSE))="AMX",(VLOOKUP(Table2[[#This Row],[SKU]],'[1]All Skus'!$A:$Y,8,FALSE)),""))</f>
        <v>DXLink 4K60 HDMI Wallplate Transmitter, Black</v>
      </c>
      <c r="H56" s="20" t="str">
        <f>(IF((VLOOKUP(Table2[[#This Row],[SKU]],'[1]All Skus'!$A:$Y,2,FALSE))="AMX",(VLOOKUP(Table2[[#This Row],[SKU]],'[1]All Skus'!$A:$Y,9,FALSE)),""))</f>
        <v>DXLink 4K60 HDMI Wallplate Transmitter sends HDMI signal up to 4K60, HDCP 2.2, along with embedded audio and USB 2.0 up to 70 meters over one shielded Cat6A or Cat7, Black.</v>
      </c>
      <c r="I56" s="21">
        <f>(IF((VLOOKUP(Table2[[#This Row],[SKU]],'[1]All Skus'!$A:$Y,2,FALSE))="AMX",(VLOOKUP(Table2[[#This Row],[SKU]],'[1]All Skus'!$A:$Y,10,FALSE)),""))</f>
        <v>908.30000000000007</v>
      </c>
      <c r="J56" s="21">
        <f>(IF((VLOOKUP(Table2[[#This Row],[SKU]],'[1]All Skus'!$A:$Y,2,FALSE))="AMX",(VLOOKUP(Table2[[#This Row],[SKU]],'[1]All Skus'!$A:$Y,11,FALSE)),""))</f>
        <v>908.30000000000007</v>
      </c>
      <c r="K56" s="22">
        <f>(IF((VLOOKUP(Table2[[#This Row],[SKU]],'[1]All Skus'!$A:$Y,2,FALSE))="AMX",(VLOOKUP(Table2[[#This Row],[SKU]],'[1]All Skus'!$A:$Y,15,FALSE)),""))</f>
        <v>0</v>
      </c>
      <c r="L56" s="18">
        <f>(IF((VLOOKUP(Table2[[#This Row],[SKU]],'[1]All Skus'!$A:$Y,2,FALSE))="AMX",(VLOOKUP(Table2[[#This Row],[SKU]],'[1]All Skus'!$A:$Y,16,FALSE)),""))</f>
        <v>718878035504</v>
      </c>
      <c r="M56" s="18">
        <f>(IF((VLOOKUP(Table2[[#This Row],[SKU]],'[1]All Skus'!$A:$Y,2,FALSE))="AMX",(VLOOKUP(Table2[[#This Row],[SKU]],'[1]All Skus'!$A:$Y,17,FALSE)),""))</f>
        <v>0</v>
      </c>
      <c r="N56" s="23">
        <f>(IF((VLOOKUP(Table2[[#This Row],[SKU]],'[1]All Skus'!$A:$Y,2,FALSE))="AMX",(VLOOKUP(Table2[[#This Row],[SKU]],'[1]All Skus'!$A:$Y,18,FALSE)),""))</f>
        <v>0.44</v>
      </c>
      <c r="O56" s="23">
        <f>(IF((VLOOKUP(Table2[[#This Row],[SKU]],'[1]All Skus'!$A:$Y,2,FALSE))="AMX",(VLOOKUP(Table2[[#This Row],[SKU]],'[1]All Skus'!$A:$Y,19,FALSE)),""))</f>
        <v>2</v>
      </c>
      <c r="P56" s="23">
        <f>(IF((VLOOKUP(Table2[[#This Row],[SKU]],'[1]All Skus'!$A:$Y,2,FALSE))="AMX",(VLOOKUP(Table2[[#This Row],[SKU]],'[1]All Skus'!$A:$Y,20,FALSE)),""))</f>
        <v>1.78</v>
      </c>
      <c r="Q56" s="23">
        <f>(IF((VLOOKUP(Table2[[#This Row],[SKU]],'[1]All Skus'!$A:$Y,2,FALSE))="AMX",(VLOOKUP(Table2[[#This Row],[SKU]],'[1]All Skus'!$A:$Y,21,FALSE)),""))</f>
        <v>4.2300000000000004</v>
      </c>
      <c r="R56" s="18" t="str">
        <f>(IF((VLOOKUP(Table2[[#This Row],[SKU]],'[1]All Skus'!$A:$Y,2,FALSE))="AMX",(VLOOKUP(Table2[[#This Row],[SKU]],'[1]All Skus'!$A:$Y,22,FALSE)),""))</f>
        <v>CN</v>
      </c>
      <c r="S56" s="18" t="str">
        <f>(IF((VLOOKUP(Table2[[#This Row],[SKU]],'[1]All Skus'!$A:$Y,2,FALSE))="AMX",(VLOOKUP(Table2[[#This Row],[SKU]],'[1]All Skus'!$A:$Y,23,FALSE)),""))</f>
        <v>Non Compliant</v>
      </c>
      <c r="T56" s="24" t="str">
        <f>(IF((VLOOKUP(Table2[[#This Row],[SKU]],'[1]All Skus'!$A:$Y,2,FALSE))="AMX",(VLOOKUP(Table2[[#This Row],[SKU]],'[1]All Skus'!$A:$Y,24,FALSE)),""))</f>
        <v>https://www.amx.com/products/dx-tx-dwp-4k60</v>
      </c>
      <c r="U56" s="18">
        <v>54</v>
      </c>
    </row>
    <row r="57" spans="1:21" ht="15" customHeight="1" x14ac:dyDescent="0.3">
      <c r="A57" s="16" t="s">
        <v>75</v>
      </c>
      <c r="B57" s="17" t="str">
        <f>(IF((VLOOKUP(Table2[[#This Row],[SKU]],'[1]All Skus'!$A:$Y,2,FALSE))="AMX",(VLOOKUP(Table2[[#This Row],[SKU]],'[1]All Skus'!$A:$Y,3,FALSE)),""))</f>
        <v>Digital Media Switchers</v>
      </c>
      <c r="C57" s="17" t="str">
        <f>(IF((VLOOKUP(Table2[[#This Row],[SKU]],'[1]All Skus'!$A:$Y,2,FALSE))="AMX",(VLOOKUP(Table2[[#This Row],[SKU]],'[1]All Skus'!$A:$Y,4,FALSE)),""))</f>
        <v>DX-TX-DWP-4K60-WH</v>
      </c>
      <c r="D57" s="18" t="str">
        <f>(IF((VLOOKUP(Table2[[#This Row],[SKU]],'[1]All Skus'!$A:$Y,2,FALSE))="AMX",(VLOOKUP(Table2[[#This Row],[SKU]],'[1]All Skus'!$A:$Y,5,FALSE)),""))</f>
        <v>AMX-ENV</v>
      </c>
      <c r="E57" s="19">
        <f>(IF((VLOOKUP(Table2[[#This Row],[SKU]],'[1]All Skus'!$A:$Y,2,FALSE))="AMX",(VLOOKUP(Table2[[#This Row],[SKU]],'[1]All Skus'!$A:$Y,6,FALSE)),""))</f>
        <v>0</v>
      </c>
      <c r="F57" s="18">
        <f>(IF((VLOOKUP(Table2[[#This Row],[SKU]],'[1]All Skus'!$A:$Y,2,FALSE))="AMX",(VLOOKUP(Table2[[#This Row],[SKU]],'[1]All Skus'!$A:$Y,7,FALSE)),""))</f>
        <v>0</v>
      </c>
      <c r="G57" s="20" t="str">
        <f>(IF((VLOOKUP(Table2[[#This Row],[SKU]],'[1]All Skus'!$A:$Y,2,FALSE))="AMX",(VLOOKUP(Table2[[#This Row],[SKU]],'[1]All Skus'!$A:$Y,8,FALSE)),""))</f>
        <v>DXLink 4K60 HDMI Wallplate Transmitter, White</v>
      </c>
      <c r="H57" s="20" t="str">
        <f>(IF((VLOOKUP(Table2[[#This Row],[SKU]],'[1]All Skus'!$A:$Y,2,FALSE))="AMX",(VLOOKUP(Table2[[#This Row],[SKU]],'[1]All Skus'!$A:$Y,9,FALSE)),""))</f>
        <v>DXLink 4K60 HDMI Wallplate Transmitter sends HDMI signal up to 4K60, HDCP 2.2, along with embedded audio and USB 2.0 up to 70 meters over one shielded Cat6A or Cat7, White.</v>
      </c>
      <c r="I57" s="21">
        <f>(IF((VLOOKUP(Table2[[#This Row],[SKU]],'[1]All Skus'!$A:$Y,2,FALSE))="AMX",(VLOOKUP(Table2[[#This Row],[SKU]],'[1]All Skus'!$A:$Y,10,FALSE)),""))</f>
        <v>908.30000000000007</v>
      </c>
      <c r="J57" s="21">
        <f>(IF((VLOOKUP(Table2[[#This Row],[SKU]],'[1]All Skus'!$A:$Y,2,FALSE))="AMX",(VLOOKUP(Table2[[#This Row],[SKU]],'[1]All Skus'!$A:$Y,11,FALSE)),""))</f>
        <v>908.30000000000007</v>
      </c>
      <c r="K57" s="22">
        <f>(IF((VLOOKUP(Table2[[#This Row],[SKU]],'[1]All Skus'!$A:$Y,2,FALSE))="AMX",(VLOOKUP(Table2[[#This Row],[SKU]],'[1]All Skus'!$A:$Y,15,FALSE)),""))</f>
        <v>0</v>
      </c>
      <c r="L57" s="18">
        <f>(IF((VLOOKUP(Table2[[#This Row],[SKU]],'[1]All Skus'!$A:$Y,2,FALSE))="AMX",(VLOOKUP(Table2[[#This Row],[SKU]],'[1]All Skus'!$A:$Y,16,FALSE)),""))</f>
        <v>718878035498</v>
      </c>
      <c r="M57" s="18">
        <f>(IF((VLOOKUP(Table2[[#This Row],[SKU]],'[1]All Skus'!$A:$Y,2,FALSE))="AMX",(VLOOKUP(Table2[[#This Row],[SKU]],'[1]All Skus'!$A:$Y,17,FALSE)),""))</f>
        <v>0</v>
      </c>
      <c r="N57" s="23">
        <f>(IF((VLOOKUP(Table2[[#This Row],[SKU]],'[1]All Skus'!$A:$Y,2,FALSE))="AMX",(VLOOKUP(Table2[[#This Row],[SKU]],'[1]All Skus'!$A:$Y,18,FALSE)),""))</f>
        <v>0.44</v>
      </c>
      <c r="O57" s="23">
        <f>(IF((VLOOKUP(Table2[[#This Row],[SKU]],'[1]All Skus'!$A:$Y,2,FALSE))="AMX",(VLOOKUP(Table2[[#This Row],[SKU]],'[1]All Skus'!$A:$Y,19,FALSE)),""))</f>
        <v>2</v>
      </c>
      <c r="P57" s="23">
        <f>(IF((VLOOKUP(Table2[[#This Row],[SKU]],'[1]All Skus'!$A:$Y,2,FALSE))="AMX",(VLOOKUP(Table2[[#This Row],[SKU]],'[1]All Skus'!$A:$Y,20,FALSE)),""))</f>
        <v>1.78</v>
      </c>
      <c r="Q57" s="23">
        <f>(IF((VLOOKUP(Table2[[#This Row],[SKU]],'[1]All Skus'!$A:$Y,2,FALSE))="AMX",(VLOOKUP(Table2[[#This Row],[SKU]],'[1]All Skus'!$A:$Y,21,FALSE)),""))</f>
        <v>4.2300000000000004</v>
      </c>
      <c r="R57" s="18" t="str">
        <f>(IF((VLOOKUP(Table2[[#This Row],[SKU]],'[1]All Skus'!$A:$Y,2,FALSE))="AMX",(VLOOKUP(Table2[[#This Row],[SKU]],'[1]All Skus'!$A:$Y,22,FALSE)),""))</f>
        <v>CN</v>
      </c>
      <c r="S57" s="18" t="str">
        <f>(IF((VLOOKUP(Table2[[#This Row],[SKU]],'[1]All Skus'!$A:$Y,2,FALSE))="AMX",(VLOOKUP(Table2[[#This Row],[SKU]],'[1]All Skus'!$A:$Y,23,FALSE)),""))</f>
        <v>Non Compliant</v>
      </c>
      <c r="T57" s="24" t="str">
        <f>(IF((VLOOKUP(Table2[[#This Row],[SKU]],'[1]All Skus'!$A:$Y,2,FALSE))="AMX",(VLOOKUP(Table2[[#This Row],[SKU]],'[1]All Skus'!$A:$Y,24,FALSE)),""))</f>
        <v>https://www.amx.com/products/dx-tx-dwp-4k60</v>
      </c>
      <c r="U57" s="18">
        <v>55</v>
      </c>
    </row>
    <row r="58" spans="1:21" ht="15" customHeight="1" x14ac:dyDescent="0.3">
      <c r="A58" s="16" t="s">
        <v>76</v>
      </c>
      <c r="B58" s="17" t="str">
        <f>(IF((VLOOKUP(Table2[[#This Row],[SKU]],'[1]All Skus'!$A:$Y,2,FALSE))="AMX",(VLOOKUP(Table2[[#This Row],[SKU]],'[1]All Skus'!$A:$Y,3,FALSE)),""))</f>
        <v>User Interface Accessories</v>
      </c>
      <c r="C58" s="17" t="str">
        <f>(IF((VLOOKUP(Table2[[#This Row],[SKU]],'[1]All Skus'!$A:$Y,2,FALSE))="AMX",(VLOOKUP(Table2[[#This Row],[SKU]],'[1]All Skus'!$A:$Y,4,FALSE)),""))</f>
        <v>CB-MXSA-07</v>
      </c>
      <c r="D58" s="18" t="str">
        <f>(IF((VLOOKUP(Table2[[#This Row],[SKU]],'[1]All Skus'!$A:$Y,2,FALSE))="AMX",(VLOOKUP(Table2[[#This Row],[SKU]],'[1]All Skus'!$A:$Y,5,FALSE)),""))</f>
        <v>AMX-UI</v>
      </c>
      <c r="E58" s="19">
        <f>(IF((VLOOKUP(Table2[[#This Row],[SKU]],'[1]All Skus'!$A:$Y,2,FALSE))="AMX",(VLOOKUP(Table2[[#This Row],[SKU]],'[1]All Skus'!$A:$Y,6,FALSE)),""))</f>
        <v>0</v>
      </c>
      <c r="F58" s="18">
        <f>(IF((VLOOKUP(Table2[[#This Row],[SKU]],'[1]All Skus'!$A:$Y,2,FALSE))="AMX",(VLOOKUP(Table2[[#This Row],[SKU]],'[1]All Skus'!$A:$Y,7,FALSE)),""))</f>
        <v>0</v>
      </c>
      <c r="G58" s="20" t="str">
        <f>(IF((VLOOKUP(Table2[[#This Row],[SKU]],'[1]All Skus'!$A:$Y,2,FALSE))="AMX",(VLOOKUP(Table2[[#This Row],[SKU]],'[1]All Skus'!$A:$Y,8,FALSE)),""))</f>
        <v>Rough-in Box for 7" Touch Panels</v>
      </c>
      <c r="H58" s="20" t="str">
        <f>(IF((VLOOKUP(Table2[[#This Row],[SKU]],'[1]All Skus'!$A:$Y,2,FALSE))="AMX",(VLOOKUP(Table2[[#This Row],[SKU]],'[1]All Skus'!$A:$Y,9,FALSE)),""))</f>
        <v>Rough-In Box &amp; Cover Plate for the 7" Wall-Mount Modero G5 &amp; Modero S Touch Panels.  Also fits 7” Acendo Book &amp; RoomBook.</v>
      </c>
      <c r="I58" s="21">
        <f>(IF((VLOOKUP(Table2[[#This Row],[SKU]],'[1]All Skus'!$A:$Y,2,FALSE))="AMX",(VLOOKUP(Table2[[#This Row],[SKU]],'[1]All Skus'!$A:$Y,10,FALSE)),""))</f>
        <v>240</v>
      </c>
      <c r="J58" s="21">
        <f>(IF((VLOOKUP(Table2[[#This Row],[SKU]],'[1]All Skus'!$A:$Y,2,FALSE))="AMX",(VLOOKUP(Table2[[#This Row],[SKU]],'[1]All Skus'!$A:$Y,11,FALSE)),""))</f>
        <v>240</v>
      </c>
      <c r="K58" s="22">
        <f>(IF((VLOOKUP(Table2[[#This Row],[SKU]],'[1]All Skus'!$A:$Y,2,FALSE))="AMX",(VLOOKUP(Table2[[#This Row],[SKU]],'[1]All Skus'!$A:$Y,15,FALSE)),""))</f>
        <v>0</v>
      </c>
      <c r="L58" s="18">
        <f>(IF((VLOOKUP(Table2[[#This Row],[SKU]],'[1]All Skus'!$A:$Y,2,FALSE))="AMX",(VLOOKUP(Table2[[#This Row],[SKU]],'[1]All Skus'!$A:$Y,16,FALSE)),""))</f>
        <v>718878022931</v>
      </c>
      <c r="M58" s="18">
        <f>(IF((VLOOKUP(Table2[[#This Row],[SKU]],'[1]All Skus'!$A:$Y,2,FALSE))="AMX",(VLOOKUP(Table2[[#This Row],[SKU]],'[1]All Skus'!$A:$Y,17,FALSE)),""))</f>
        <v>0</v>
      </c>
      <c r="N58" s="23">
        <f>(IF((VLOOKUP(Table2[[#This Row],[SKU]],'[1]All Skus'!$A:$Y,2,FALSE))="AMX",(VLOOKUP(Table2[[#This Row],[SKU]],'[1]All Skus'!$A:$Y,18,FALSE)),""))</f>
        <v>1.65</v>
      </c>
      <c r="O58" s="23">
        <f>(IF((VLOOKUP(Table2[[#This Row],[SKU]],'[1]All Skus'!$A:$Y,2,FALSE))="AMX",(VLOOKUP(Table2[[#This Row],[SKU]],'[1]All Skus'!$A:$Y,19,FALSE)),""))</f>
        <v>7.19</v>
      </c>
      <c r="P58" s="23">
        <f>(IF((VLOOKUP(Table2[[#This Row],[SKU]],'[1]All Skus'!$A:$Y,2,FALSE))="AMX",(VLOOKUP(Table2[[#This Row],[SKU]],'[1]All Skus'!$A:$Y,20,FALSE)),""))</f>
        <v>6.81</v>
      </c>
      <c r="Q58" s="23">
        <f>(IF((VLOOKUP(Table2[[#This Row],[SKU]],'[1]All Skus'!$A:$Y,2,FALSE))="AMX",(VLOOKUP(Table2[[#This Row],[SKU]],'[1]All Skus'!$A:$Y,21,FALSE)),""))</f>
        <v>1.9</v>
      </c>
      <c r="R58" s="18" t="str">
        <f>(IF((VLOOKUP(Table2[[#This Row],[SKU]],'[1]All Skus'!$A:$Y,2,FALSE))="AMX",(VLOOKUP(Table2[[#This Row],[SKU]],'[1]All Skus'!$A:$Y,22,FALSE)),""))</f>
        <v>US</v>
      </c>
      <c r="S58" s="18" t="str">
        <f>(IF((VLOOKUP(Table2[[#This Row],[SKU]],'[1]All Skus'!$A:$Y,2,FALSE))="AMX",(VLOOKUP(Table2[[#This Row],[SKU]],'[1]All Skus'!$A:$Y,23,FALSE)),""))</f>
        <v>Compliant</v>
      </c>
      <c r="T58" s="24" t="str">
        <f>(IF((VLOOKUP(Table2[[#This Row],[SKU]],'[1]All Skus'!$A:$Y,2,FALSE))="AMX",(VLOOKUP(Table2[[#This Row],[SKU]],'[1]All Skus'!$A:$Y,24,FALSE)),""))</f>
        <v>https://www.amx.com/en-US/products/cb-mxsa-07</v>
      </c>
      <c r="U58" s="18">
        <v>56</v>
      </c>
    </row>
    <row r="59" spans="1:21" ht="15" customHeight="1" x14ac:dyDescent="0.3">
      <c r="A59" s="16" t="s">
        <v>77</v>
      </c>
      <c r="B59" s="17" t="str">
        <f>(IF((VLOOKUP(Table2[[#This Row],[SKU]],'[1]All Skus'!$A:$Y,2,FALSE))="AMX",(VLOOKUP(Table2[[#This Row],[SKU]],'[1]All Skus'!$A:$Y,3,FALSE)),""))</f>
        <v>Control System Accessories</v>
      </c>
      <c r="C59" s="17" t="str">
        <f>(IF((VLOOKUP(Table2[[#This Row],[SKU]],'[1]All Skus'!$A:$Y,2,FALSE))="AMX",(VLOOKUP(Table2[[#This Row],[SKU]],'[1]All Skus'!$A:$Y,4,FALSE)),""))</f>
        <v>CC-NIRC</v>
      </c>
      <c r="D59" s="18" t="str">
        <f>(IF((VLOOKUP(Table2[[#This Row],[SKU]],'[1]All Skus'!$A:$Y,2,FALSE))="AMX",(VLOOKUP(Table2[[#This Row],[SKU]],'[1]All Skus'!$A:$Y,5,FALSE)),""))</f>
        <v>AMX-DC</v>
      </c>
      <c r="E59" s="19">
        <f>(IF((VLOOKUP(Table2[[#This Row],[SKU]],'[1]All Skus'!$A:$Y,2,FALSE))="AMX",(VLOOKUP(Table2[[#This Row],[SKU]],'[1]All Skus'!$A:$Y,6,FALSE)),""))</f>
        <v>0</v>
      </c>
      <c r="F59" s="18">
        <f>(IF((VLOOKUP(Table2[[#This Row],[SKU]],'[1]All Skus'!$A:$Y,2,FALSE))="AMX",(VLOOKUP(Table2[[#This Row],[SKU]],'[1]All Skus'!$A:$Y,7,FALSE)),""))</f>
        <v>0</v>
      </c>
      <c r="G59" s="20" t="str">
        <f>(IF((VLOOKUP(Table2[[#This Row],[SKU]],'[1]All Skus'!$A:$Y,2,FALSE))="AMX",(VLOOKUP(Table2[[#This Row],[SKU]],'[1]All Skus'!$A:$Y,8,FALSE)),""))</f>
        <v>IR LED cable with 3.5mm Phoenix</v>
      </c>
      <c r="H59" s="20" t="str">
        <f>(IF((VLOOKUP(Table2[[#This Row],[SKU]],'[1]All Skus'!$A:$Y,2,FALSE))="AMX",(VLOOKUP(Table2[[#This Row],[SKU]],'[1]All Skus'!$A:$Y,9,FALSE)),""))</f>
        <v>IR LED cable with 3.5mm Phoenix for use with NetLinx control systems</v>
      </c>
      <c r="I59" s="21">
        <f>(IF((VLOOKUP(Table2[[#This Row],[SKU]],'[1]All Skus'!$A:$Y,2,FALSE))="AMX",(VLOOKUP(Table2[[#This Row],[SKU]],'[1]All Skus'!$A:$Y,10,FALSE)),""))</f>
        <v>69.5</v>
      </c>
      <c r="J59" s="21">
        <f>(IF((VLOOKUP(Table2[[#This Row],[SKU]],'[1]All Skus'!$A:$Y,2,FALSE))="AMX",(VLOOKUP(Table2[[#This Row],[SKU]],'[1]All Skus'!$A:$Y,11,FALSE)),""))</f>
        <v>69.5</v>
      </c>
      <c r="K59" s="22">
        <f>(IF((VLOOKUP(Table2[[#This Row],[SKU]],'[1]All Skus'!$A:$Y,2,FALSE))="AMX",(VLOOKUP(Table2[[#This Row],[SKU]],'[1]All Skus'!$A:$Y,15,FALSE)),""))</f>
        <v>0</v>
      </c>
      <c r="L59" s="18">
        <f>(IF((VLOOKUP(Table2[[#This Row],[SKU]],'[1]All Skus'!$A:$Y,2,FALSE))="AMX",(VLOOKUP(Table2[[#This Row],[SKU]],'[1]All Skus'!$A:$Y,16,FALSE)),""))</f>
        <v>718878000151</v>
      </c>
      <c r="M59" s="18">
        <f>(IF((VLOOKUP(Table2[[#This Row],[SKU]],'[1]All Skus'!$A:$Y,2,FALSE))="AMX",(VLOOKUP(Table2[[#This Row],[SKU]],'[1]All Skus'!$A:$Y,17,FALSE)),""))</f>
        <v>0</v>
      </c>
      <c r="N59" s="23">
        <f>(IF((VLOOKUP(Table2[[#This Row],[SKU]],'[1]All Skus'!$A:$Y,2,FALSE))="AMX",(VLOOKUP(Table2[[#This Row],[SKU]],'[1]All Skus'!$A:$Y,18,FALSE)),""))</f>
        <v>0.5</v>
      </c>
      <c r="O59" s="23">
        <f>(IF((VLOOKUP(Table2[[#This Row],[SKU]],'[1]All Skus'!$A:$Y,2,FALSE))="AMX",(VLOOKUP(Table2[[#This Row],[SKU]],'[1]All Skus'!$A:$Y,19,FALSE)),""))</f>
        <v>6</v>
      </c>
      <c r="P59" s="23">
        <f>(IF((VLOOKUP(Table2[[#This Row],[SKU]],'[1]All Skus'!$A:$Y,2,FALSE))="AMX",(VLOOKUP(Table2[[#This Row],[SKU]],'[1]All Skus'!$A:$Y,20,FALSE)),""))</f>
        <v>4</v>
      </c>
      <c r="Q59" s="23">
        <f>(IF((VLOOKUP(Table2[[#This Row],[SKU]],'[1]All Skus'!$A:$Y,2,FALSE))="AMX",(VLOOKUP(Table2[[#This Row],[SKU]],'[1]All Skus'!$A:$Y,21,FALSE)),""))</f>
        <v>0.5</v>
      </c>
      <c r="R59" s="18" t="str">
        <f>(IF((VLOOKUP(Table2[[#This Row],[SKU]],'[1]All Skus'!$A:$Y,2,FALSE))="AMX",(VLOOKUP(Table2[[#This Row],[SKU]],'[1]All Skus'!$A:$Y,22,FALSE)),""))</f>
        <v>CN</v>
      </c>
      <c r="S59" s="18" t="str">
        <f>(IF((VLOOKUP(Table2[[#This Row],[SKU]],'[1]All Skus'!$A:$Y,2,FALSE))="AMX",(VLOOKUP(Table2[[#This Row],[SKU]],'[1]All Skus'!$A:$Y,23,FALSE)),""))</f>
        <v>Non Compliant</v>
      </c>
      <c r="T59" s="24" t="str">
        <f>(IF((VLOOKUP(Table2[[#This Row],[SKU]],'[1]All Skus'!$A:$Y,2,FALSE))="AMX",(VLOOKUP(Table2[[#This Row],[SKU]],'[1]All Skus'!$A:$Y,24,FALSE)),""))</f>
        <v>https://www.amx.com/en/products/cc-nirc</v>
      </c>
      <c r="U59" s="18">
        <v>57</v>
      </c>
    </row>
    <row r="60" spans="1:21" ht="15" customHeight="1" x14ac:dyDescent="0.3">
      <c r="A60" s="16" t="s">
        <v>78</v>
      </c>
      <c r="B60" s="17" t="str">
        <f>(IF((VLOOKUP(Table2[[#This Row],[SKU]],'[1]All Skus'!$A:$Y,2,FALSE))="AMX",(VLOOKUP(Table2[[#This Row],[SKU]],'[1]All Skus'!$A:$Y,3,FALSE)),""))</f>
        <v>All-in-One Pres Switchers</v>
      </c>
      <c r="C60" s="17" t="str">
        <f>(IF((VLOOKUP(Table2[[#This Row],[SKU]],'[1]All Skus'!$A:$Y,2,FALSE))="AMX",(VLOOKUP(Table2[[#This Row],[SKU]],'[1]All Skus'!$A:$Y,4,FALSE)),""))</f>
        <v>CC-3.5ST5-RCA2F</v>
      </c>
      <c r="D60" s="18" t="str">
        <f>(IF((VLOOKUP(Table2[[#This Row],[SKU]],'[1]All Skus'!$A:$Y,2,FALSE))="AMX",(VLOOKUP(Table2[[#This Row],[SKU]],'[1]All Skus'!$A:$Y,5,FALSE)),""))</f>
        <v>AMX-DC</v>
      </c>
      <c r="E60" s="19">
        <f>(IF((VLOOKUP(Table2[[#This Row],[SKU]],'[1]All Skus'!$A:$Y,2,FALSE))="AMX",(VLOOKUP(Table2[[#This Row],[SKU]],'[1]All Skus'!$A:$Y,6,FALSE)),""))</f>
        <v>0</v>
      </c>
      <c r="F60" s="18">
        <f>(IF((VLOOKUP(Table2[[#This Row],[SKU]],'[1]All Skus'!$A:$Y,2,FALSE))="AMX",(VLOOKUP(Table2[[#This Row],[SKU]],'[1]All Skus'!$A:$Y,7,FALSE)),""))</f>
        <v>0</v>
      </c>
      <c r="G60" s="20" t="str">
        <f>(IF((VLOOKUP(Table2[[#This Row],[SKU]],'[1]All Skus'!$A:$Y,2,FALSE))="AMX",(VLOOKUP(Table2[[#This Row],[SKU]],'[1]All Skus'!$A:$Y,8,FALSE)),""))</f>
        <v>5-pin 3.5mm Phoenix to 2 RCA Female Cable</v>
      </c>
      <c r="H60" s="20" t="str">
        <f>(IF((VLOOKUP(Table2[[#This Row],[SKU]],'[1]All Skus'!$A:$Y,2,FALSE))="AMX",(VLOOKUP(Table2[[#This Row],[SKU]],'[1]All Skus'!$A:$Y,9,FALSE)),""))</f>
        <v>The CC-3.5ST5-RCA2F is a 6 inch cable used to connect 2 RCA Female to a 5-pin mini-Phoenix connector.</v>
      </c>
      <c r="I60" s="21">
        <f>(IF((VLOOKUP(Table2[[#This Row],[SKU]],'[1]All Skus'!$A:$Y,2,FALSE))="AMX",(VLOOKUP(Table2[[#This Row],[SKU]],'[1]All Skus'!$A:$Y,10,FALSE)),""))</f>
        <v>50.900000000000006</v>
      </c>
      <c r="J60" s="21">
        <f>(IF((VLOOKUP(Table2[[#This Row],[SKU]],'[1]All Skus'!$A:$Y,2,FALSE))="AMX",(VLOOKUP(Table2[[#This Row],[SKU]],'[1]All Skus'!$A:$Y,11,FALSE)),""))</f>
        <v>50.900000000000006</v>
      </c>
      <c r="K60" s="22">
        <f>(IF((VLOOKUP(Table2[[#This Row],[SKU]],'[1]All Skus'!$A:$Y,2,FALSE))="AMX",(VLOOKUP(Table2[[#This Row],[SKU]],'[1]All Skus'!$A:$Y,15,FALSE)),""))</f>
        <v>0</v>
      </c>
      <c r="L60" s="18">
        <f>(IF((VLOOKUP(Table2[[#This Row],[SKU]],'[1]All Skus'!$A:$Y,2,FALSE))="AMX",(VLOOKUP(Table2[[#This Row],[SKU]],'[1]All Skus'!$A:$Y,16,FALSE)),""))</f>
        <v>718878000168</v>
      </c>
      <c r="M60" s="18">
        <f>(IF((VLOOKUP(Table2[[#This Row],[SKU]],'[1]All Skus'!$A:$Y,2,FALSE))="AMX",(VLOOKUP(Table2[[#This Row],[SKU]],'[1]All Skus'!$A:$Y,17,FALSE)),""))</f>
        <v>0</v>
      </c>
      <c r="N60" s="23">
        <f>(IF((VLOOKUP(Table2[[#This Row],[SKU]],'[1]All Skus'!$A:$Y,2,FALSE))="AMX",(VLOOKUP(Table2[[#This Row],[SKU]],'[1]All Skus'!$A:$Y,18,FALSE)),""))</f>
        <v>0</v>
      </c>
      <c r="O60" s="23">
        <f>(IF((VLOOKUP(Table2[[#This Row],[SKU]],'[1]All Skus'!$A:$Y,2,FALSE))="AMX",(VLOOKUP(Table2[[#This Row],[SKU]],'[1]All Skus'!$A:$Y,19,FALSE)),""))</f>
        <v>6</v>
      </c>
      <c r="P60" s="23">
        <f>(IF((VLOOKUP(Table2[[#This Row],[SKU]],'[1]All Skus'!$A:$Y,2,FALSE))="AMX",(VLOOKUP(Table2[[#This Row],[SKU]],'[1]All Skus'!$A:$Y,20,FALSE)),""))</f>
        <v>0</v>
      </c>
      <c r="Q60" s="23">
        <f>(IF((VLOOKUP(Table2[[#This Row],[SKU]],'[1]All Skus'!$A:$Y,2,FALSE))="AMX",(VLOOKUP(Table2[[#This Row],[SKU]],'[1]All Skus'!$A:$Y,21,FALSE)),""))</f>
        <v>0</v>
      </c>
      <c r="R60" s="18" t="str">
        <f>(IF((VLOOKUP(Table2[[#This Row],[SKU]],'[1]All Skus'!$A:$Y,2,FALSE))="AMX",(VLOOKUP(Table2[[#This Row],[SKU]],'[1]All Skus'!$A:$Y,22,FALSE)),""))</f>
        <v>CN</v>
      </c>
      <c r="S60" s="18" t="str">
        <f>(IF((VLOOKUP(Table2[[#This Row],[SKU]],'[1]All Skus'!$A:$Y,2,FALSE))="AMX",(VLOOKUP(Table2[[#This Row],[SKU]],'[1]All Skus'!$A:$Y,23,FALSE)),""))</f>
        <v>Non Compliant</v>
      </c>
      <c r="T60" s="24" t="str">
        <f>(IF((VLOOKUP(Table2[[#This Row],[SKU]],'[1]All Skus'!$A:$Y,2,FALSE))="AMX",(VLOOKUP(Table2[[#This Row],[SKU]],'[1]All Skus'!$A:$Y,24,FALSE)),""))</f>
        <v>https://www.amx.com/en-US/products/cc-3-5st5-rca2f</v>
      </c>
      <c r="U60" s="18">
        <v>58</v>
      </c>
    </row>
    <row r="61" spans="1:21" ht="15" customHeight="1" x14ac:dyDescent="0.3">
      <c r="A61" s="16" t="s">
        <v>79</v>
      </c>
      <c r="B61" s="17" t="str">
        <f>(IF((VLOOKUP(Table2[[#This Row],[SKU]],'[1]All Skus'!$A:$Y,2,FALSE))="AMX",(VLOOKUP(Table2[[#This Row],[SKU]],'[1]All Skus'!$A:$Y,3,FALSE)),""))</f>
        <v>Digital Media Switchers</v>
      </c>
      <c r="C61" s="17" t="str">
        <f>(IF((VLOOKUP(Table2[[#This Row],[SKU]],'[1]All Skus'!$A:$Y,2,FALSE))="AMX",(VLOOKUP(Table2[[#This Row],[SKU]],'[1]All Skus'!$A:$Y,4,FALSE)),""))</f>
        <v>DXL-TX-4K60</v>
      </c>
      <c r="D61" s="18" t="str">
        <f>(IF((VLOOKUP(Table2[[#This Row],[SKU]],'[1]All Skus'!$A:$Y,2,FALSE))="AMX",(VLOOKUP(Table2[[#This Row],[SKU]],'[1]All Skus'!$A:$Y,5,FALSE)),""))</f>
        <v>AMX-ENV</v>
      </c>
      <c r="E61" s="19">
        <f>(IF((VLOOKUP(Table2[[#This Row],[SKU]],'[1]All Skus'!$A:$Y,2,FALSE))="AMX",(VLOOKUP(Table2[[#This Row],[SKU]],'[1]All Skus'!$A:$Y,6,FALSE)),""))</f>
        <v>0</v>
      </c>
      <c r="F61" s="18">
        <f>(IF((VLOOKUP(Table2[[#This Row],[SKU]],'[1]All Skus'!$A:$Y,2,FALSE))="AMX",(VLOOKUP(Table2[[#This Row],[SKU]],'[1]All Skus'!$A:$Y,7,FALSE)),""))</f>
        <v>0</v>
      </c>
      <c r="G61" s="20" t="str">
        <f>(IF((VLOOKUP(Table2[[#This Row],[SKU]],'[1]All Skus'!$A:$Y,2,FALSE))="AMX",(VLOOKUP(Table2[[#This Row],[SKU]],'[1]All Skus'!$A:$Y,8,FALSE)),""))</f>
        <v>DXLite 4K60 4:4:4 HDBaseT Transmitter</v>
      </c>
      <c r="H61" s="20" t="str">
        <f>(IF((VLOOKUP(Table2[[#This Row],[SKU]],'[1]All Skus'!$A:$Y,2,FALSE))="AMX",(VLOOKUP(Table2[[#This Row],[SKU]],'[1]All Skus'!$A:$Y,9,FALSE)),""))</f>
        <v>DXLite 4K60 4:4:4 HDBaseT Transmitter</v>
      </c>
      <c r="I61" s="21">
        <f>(IF((VLOOKUP(Table2[[#This Row],[SKU]],'[1]All Skus'!$A:$Y,2,FALSE))="AMX",(VLOOKUP(Table2[[#This Row],[SKU]],'[1]All Skus'!$A:$Y,10,FALSE)),""))</f>
        <v>1023.6</v>
      </c>
      <c r="J61" s="21">
        <f>(IF((VLOOKUP(Table2[[#This Row],[SKU]],'[1]All Skus'!$A:$Y,2,FALSE))="AMX",(VLOOKUP(Table2[[#This Row],[SKU]],'[1]All Skus'!$A:$Y,11,FALSE)),""))</f>
        <v>1023.6</v>
      </c>
      <c r="K61" s="22">
        <f>(IF((VLOOKUP(Table2[[#This Row],[SKU]],'[1]All Skus'!$A:$Y,2,FALSE))="AMX",(VLOOKUP(Table2[[#This Row],[SKU]],'[1]All Skus'!$A:$Y,15,FALSE)),""))</f>
        <v>0</v>
      </c>
      <c r="L61" s="18">
        <f>(IF((VLOOKUP(Table2[[#This Row],[SKU]],'[1]All Skus'!$A:$Y,2,FALSE))="AMX",(VLOOKUP(Table2[[#This Row],[SKU]],'[1]All Skus'!$A:$Y,16,FALSE)),""))</f>
        <v>718878004982</v>
      </c>
      <c r="M61" s="18">
        <f>(IF((VLOOKUP(Table2[[#This Row],[SKU]],'[1]All Skus'!$A:$Y,2,FALSE))="AMX",(VLOOKUP(Table2[[#This Row],[SKU]],'[1]All Skus'!$A:$Y,17,FALSE)),""))</f>
        <v>0</v>
      </c>
      <c r="N61" s="23">
        <f>(IF((VLOOKUP(Table2[[#This Row],[SKU]],'[1]All Skus'!$A:$Y,2,FALSE))="AMX",(VLOOKUP(Table2[[#This Row],[SKU]],'[1]All Skus'!$A:$Y,18,FALSE)),""))</f>
        <v>1.1000000000000001</v>
      </c>
      <c r="O61" s="23">
        <f>(IF((VLOOKUP(Table2[[#This Row],[SKU]],'[1]All Skus'!$A:$Y,2,FALSE))="AMX",(VLOOKUP(Table2[[#This Row],[SKU]],'[1]All Skus'!$A:$Y,19,FALSE)),""))</f>
        <v>8.75</v>
      </c>
      <c r="P61" s="23">
        <f>(IF((VLOOKUP(Table2[[#This Row],[SKU]],'[1]All Skus'!$A:$Y,2,FALSE))="AMX",(VLOOKUP(Table2[[#This Row],[SKU]],'[1]All Skus'!$A:$Y,20,FALSE)),""))</f>
        <v>5.2</v>
      </c>
      <c r="Q61" s="23">
        <f>(IF((VLOOKUP(Table2[[#This Row],[SKU]],'[1]All Skus'!$A:$Y,2,FALSE))="AMX",(VLOOKUP(Table2[[#This Row],[SKU]],'[1]All Skus'!$A:$Y,21,FALSE)),""))</f>
        <v>1</v>
      </c>
      <c r="R61" s="18" t="str">
        <f>(IF((VLOOKUP(Table2[[#This Row],[SKU]],'[1]All Skus'!$A:$Y,2,FALSE))="AMX",(VLOOKUP(Table2[[#This Row],[SKU]],'[1]All Skus'!$A:$Y,22,FALSE)),""))</f>
        <v>CN</v>
      </c>
      <c r="S61" s="18" t="str">
        <f>(IF((VLOOKUP(Table2[[#This Row],[SKU]],'[1]All Skus'!$A:$Y,2,FALSE))="AMX",(VLOOKUP(Table2[[#This Row],[SKU]],'[1]All Skus'!$A:$Y,23,FALSE)),""))</f>
        <v>Non Compliant</v>
      </c>
      <c r="T61" s="24" t="str">
        <f>(IF((VLOOKUP(Table2[[#This Row],[SKU]],'[1]All Skus'!$A:$Y,2,FALSE))="AMX",(VLOOKUP(Table2[[#This Row],[SKU]],'[1]All Skus'!$A:$Y,24,FALSE)),""))</f>
        <v>https://www.amx.com/en-US/products/dxl-tx-4k60</v>
      </c>
      <c r="U61" s="18">
        <v>59</v>
      </c>
    </row>
    <row r="62" spans="1:21" ht="15" customHeight="1" x14ac:dyDescent="0.3">
      <c r="A62" s="16" t="s">
        <v>80</v>
      </c>
      <c r="B62" s="17" t="str">
        <f>(IF((VLOOKUP(Table2[[#This Row],[SKU]],'[1]All Skus'!$A:$Y,2,FALSE))="AMX",(VLOOKUP(Table2[[#This Row],[SKU]],'[1]All Skus'!$A:$Y,3,FALSE)),""))</f>
        <v>Digital Media Switchers</v>
      </c>
      <c r="C62" s="17" t="str">
        <f>(IF((VLOOKUP(Table2[[#This Row],[SKU]],'[1]All Skus'!$A:$Y,2,FALSE))="AMX",(VLOOKUP(Table2[[#This Row],[SKU]],'[1]All Skus'!$A:$Y,4,FALSE)),""))</f>
        <v>DX-TX-4K60</v>
      </c>
      <c r="D62" s="18" t="str">
        <f>(IF((VLOOKUP(Table2[[#This Row],[SKU]],'[1]All Skus'!$A:$Y,2,FALSE))="AMX",(VLOOKUP(Table2[[#This Row],[SKU]],'[1]All Skus'!$A:$Y,5,FALSE)),""))</f>
        <v>AMX-ENV</v>
      </c>
      <c r="E62" s="19">
        <f>(IF((VLOOKUP(Table2[[#This Row],[SKU]],'[1]All Skus'!$A:$Y,2,FALSE))="AMX",(VLOOKUP(Table2[[#This Row],[SKU]],'[1]All Skus'!$A:$Y,6,FALSE)),""))</f>
        <v>0</v>
      </c>
      <c r="F62" s="18">
        <f>(IF((VLOOKUP(Table2[[#This Row],[SKU]],'[1]All Skus'!$A:$Y,2,FALSE))="AMX",(VLOOKUP(Table2[[#This Row],[SKU]],'[1]All Skus'!$A:$Y,7,FALSE)),""))</f>
        <v>0</v>
      </c>
      <c r="G62" s="20" t="str">
        <f>(IF((VLOOKUP(Table2[[#This Row],[SKU]],'[1]All Skus'!$A:$Y,2,FALSE))="AMX",(VLOOKUP(Table2[[#This Row],[SKU]],'[1]All Skus'!$A:$Y,8,FALSE)),""))</f>
        <v>DXLink Twisted Pair 4K60 Transmitter</v>
      </c>
      <c r="H62" s="20" t="str">
        <f>(IF((VLOOKUP(Table2[[#This Row],[SKU]],'[1]All Skus'!$A:$Y,2,FALSE))="AMX",(VLOOKUP(Table2[[#This Row],[SKU]],'[1]All Skus'!$A:$Y,9,FALSE)),""))</f>
        <v>DXLink Twisted Pair 4K60 Transmitter</v>
      </c>
      <c r="I62" s="21">
        <f>(IF((VLOOKUP(Table2[[#This Row],[SKU]],'[1]All Skus'!$A:$Y,2,FALSE))="AMX",(VLOOKUP(Table2[[#This Row],[SKU]],'[1]All Skus'!$A:$Y,10,FALSE)),""))</f>
        <v>1360.3000000000002</v>
      </c>
      <c r="J62" s="21">
        <f>(IF((VLOOKUP(Table2[[#This Row],[SKU]],'[1]All Skus'!$A:$Y,2,FALSE))="AMX",(VLOOKUP(Table2[[#This Row],[SKU]],'[1]All Skus'!$A:$Y,11,FALSE)),""))</f>
        <v>1360.3000000000002</v>
      </c>
      <c r="K62" s="22">
        <f>(IF((VLOOKUP(Table2[[#This Row],[SKU]],'[1]All Skus'!$A:$Y,2,FALSE))="AMX",(VLOOKUP(Table2[[#This Row],[SKU]],'[1]All Skus'!$A:$Y,15,FALSE)),""))</f>
        <v>0</v>
      </c>
      <c r="L62" s="18">
        <f>(IF((VLOOKUP(Table2[[#This Row],[SKU]],'[1]All Skus'!$A:$Y,2,FALSE))="AMX",(VLOOKUP(Table2[[#This Row],[SKU]],'[1]All Skus'!$A:$Y,16,FALSE)),""))</f>
        <v>718878026496</v>
      </c>
      <c r="M62" s="18">
        <f>(IF((VLOOKUP(Table2[[#This Row],[SKU]],'[1]All Skus'!$A:$Y,2,FALSE))="AMX",(VLOOKUP(Table2[[#This Row],[SKU]],'[1]All Skus'!$A:$Y,17,FALSE)),""))</f>
        <v>0</v>
      </c>
      <c r="N62" s="23">
        <f>(IF((VLOOKUP(Table2[[#This Row],[SKU]],'[1]All Skus'!$A:$Y,2,FALSE))="AMX",(VLOOKUP(Table2[[#This Row],[SKU]],'[1]All Skus'!$A:$Y,18,FALSE)),""))</f>
        <v>2</v>
      </c>
      <c r="O62" s="23">
        <f>(IF((VLOOKUP(Table2[[#This Row],[SKU]],'[1]All Skus'!$A:$Y,2,FALSE))="AMX",(VLOOKUP(Table2[[#This Row],[SKU]],'[1]All Skus'!$A:$Y,19,FALSE)),""))</f>
        <v>8.67</v>
      </c>
      <c r="P62" s="23">
        <f>(IF((VLOOKUP(Table2[[#This Row],[SKU]],'[1]All Skus'!$A:$Y,2,FALSE))="AMX",(VLOOKUP(Table2[[#This Row],[SKU]],'[1]All Skus'!$A:$Y,20,FALSE)),""))</f>
        <v>6.33</v>
      </c>
      <c r="Q62" s="23">
        <f>(IF((VLOOKUP(Table2[[#This Row],[SKU]],'[1]All Skus'!$A:$Y,2,FALSE))="AMX",(VLOOKUP(Table2[[#This Row],[SKU]],'[1]All Skus'!$A:$Y,21,FALSE)),""))</f>
        <v>1</v>
      </c>
      <c r="R62" s="18" t="str">
        <f>(IF((VLOOKUP(Table2[[#This Row],[SKU]],'[1]All Skus'!$A:$Y,2,FALSE))="AMX",(VLOOKUP(Table2[[#This Row],[SKU]],'[1]All Skus'!$A:$Y,22,FALSE)),""))</f>
        <v>CN</v>
      </c>
      <c r="S62" s="18" t="str">
        <f>(IF((VLOOKUP(Table2[[#This Row],[SKU]],'[1]All Skus'!$A:$Y,2,FALSE))="AMX",(VLOOKUP(Table2[[#This Row],[SKU]],'[1]All Skus'!$A:$Y,23,FALSE)),""))</f>
        <v>Non Compliant</v>
      </c>
      <c r="T62" s="24" t="str">
        <f>(IF((VLOOKUP(Table2[[#This Row],[SKU]],'[1]All Skus'!$A:$Y,2,FALSE))="AMX",(VLOOKUP(Table2[[#This Row],[SKU]],'[1]All Skus'!$A:$Y,24,FALSE)),""))</f>
        <v>https://www.amx.com/en-US/products/dx-tx-4k60</v>
      </c>
      <c r="U62" s="18">
        <v>60</v>
      </c>
    </row>
    <row r="63" spans="1:21" ht="15" customHeight="1" x14ac:dyDescent="0.3">
      <c r="A63" s="16" t="s">
        <v>81</v>
      </c>
      <c r="B63" s="17" t="str">
        <f>(IF((VLOOKUP(Table2[[#This Row],[SKU]],'[1]All Skus'!$A:$Y,2,FALSE))="AMX",(VLOOKUP(Table2[[#This Row],[SKU]],'[1]All Skus'!$A:$Y,3,FALSE)),""))</f>
        <v>Digital Media Switchers</v>
      </c>
      <c r="C63" s="17" t="str">
        <f>(IF((VLOOKUP(Table2[[#This Row],[SKU]],'[1]All Skus'!$A:$Y,2,FALSE))="AMX",(VLOOKUP(Table2[[#This Row],[SKU]],'[1]All Skus'!$A:$Y,4,FALSE)),""))</f>
        <v>DX-TX-4K60-TAA</v>
      </c>
      <c r="D63" s="18" t="str">
        <f>(IF((VLOOKUP(Table2[[#This Row],[SKU]],'[1]All Skus'!$A:$Y,2,FALSE))="AMX",(VLOOKUP(Table2[[#This Row],[SKU]],'[1]All Skus'!$A:$Y,5,FALSE)),""))</f>
        <v>AMX-ENV</v>
      </c>
      <c r="E63" s="19">
        <f>(IF((VLOOKUP(Table2[[#This Row],[SKU]],'[1]All Skus'!$A:$Y,2,FALSE))="AMX",(VLOOKUP(Table2[[#This Row],[SKU]],'[1]All Skus'!$A:$Y,6,FALSE)),""))</f>
        <v>0</v>
      </c>
      <c r="F63" s="18">
        <f>(IF((VLOOKUP(Table2[[#This Row],[SKU]],'[1]All Skus'!$A:$Y,2,FALSE))="AMX",(VLOOKUP(Table2[[#This Row],[SKU]],'[1]All Skus'!$A:$Y,7,FALSE)),""))</f>
        <v>0</v>
      </c>
      <c r="G63" s="20" t="str">
        <f>(IF((VLOOKUP(Table2[[#This Row],[SKU]],'[1]All Skus'!$A:$Y,2,FALSE))="AMX",(VLOOKUP(Table2[[#This Row],[SKU]],'[1]All Skus'!$A:$Y,8,FALSE)),""))</f>
        <v>DXLink Twisted Pair 4K60 Transmitter, TAA</v>
      </c>
      <c r="H63" s="20" t="str">
        <f>(IF((VLOOKUP(Table2[[#This Row],[SKU]],'[1]All Skus'!$A:$Y,2,FALSE))="AMX",(VLOOKUP(Table2[[#This Row],[SKU]],'[1]All Skus'!$A:$Y,9,FALSE)),""))</f>
        <v>DXLink Twisted Pair 4K60 Transmitter, TAA</v>
      </c>
      <c r="I63" s="21">
        <f>(IF((VLOOKUP(Table2[[#This Row],[SKU]],'[1]All Skus'!$A:$Y,2,FALSE))="AMX",(VLOOKUP(Table2[[#This Row],[SKU]],'[1]All Skus'!$A:$Y,10,FALSE)),""))</f>
        <v>1320</v>
      </c>
      <c r="J63" s="21">
        <f>(IF((VLOOKUP(Table2[[#This Row],[SKU]],'[1]All Skus'!$A:$Y,2,FALSE))="AMX",(VLOOKUP(Table2[[#This Row],[SKU]],'[1]All Skus'!$A:$Y,11,FALSE)),""))</f>
        <v>1320</v>
      </c>
      <c r="K63" s="22">
        <f>(IF((VLOOKUP(Table2[[#This Row],[SKU]],'[1]All Skus'!$A:$Y,2,FALSE))="AMX",(VLOOKUP(Table2[[#This Row],[SKU]],'[1]All Skus'!$A:$Y,15,FALSE)),""))</f>
        <v>0</v>
      </c>
      <c r="L63" s="18">
        <f>(IF((VLOOKUP(Table2[[#This Row],[SKU]],'[1]All Skus'!$A:$Y,2,FALSE))="AMX",(VLOOKUP(Table2[[#This Row],[SKU]],'[1]All Skus'!$A:$Y,16,FALSE)),""))</f>
        <v>718878026502</v>
      </c>
      <c r="M63" s="18">
        <f>(IF((VLOOKUP(Table2[[#This Row],[SKU]],'[1]All Skus'!$A:$Y,2,FALSE))="AMX",(VLOOKUP(Table2[[#This Row],[SKU]],'[1]All Skus'!$A:$Y,17,FALSE)),""))</f>
        <v>0</v>
      </c>
      <c r="N63" s="23">
        <f>(IF((VLOOKUP(Table2[[#This Row],[SKU]],'[1]All Skus'!$A:$Y,2,FALSE))="AMX",(VLOOKUP(Table2[[#This Row],[SKU]],'[1]All Skus'!$A:$Y,18,FALSE)),""))</f>
        <v>2</v>
      </c>
      <c r="O63" s="23">
        <f>(IF((VLOOKUP(Table2[[#This Row],[SKU]],'[1]All Skus'!$A:$Y,2,FALSE))="AMX",(VLOOKUP(Table2[[#This Row],[SKU]],'[1]All Skus'!$A:$Y,19,FALSE)),""))</f>
        <v>8.67</v>
      </c>
      <c r="P63" s="23">
        <f>(IF((VLOOKUP(Table2[[#This Row],[SKU]],'[1]All Skus'!$A:$Y,2,FALSE))="AMX",(VLOOKUP(Table2[[#This Row],[SKU]],'[1]All Skus'!$A:$Y,20,FALSE)),""))</f>
        <v>6.33</v>
      </c>
      <c r="Q63" s="23">
        <f>(IF((VLOOKUP(Table2[[#This Row],[SKU]],'[1]All Skus'!$A:$Y,2,FALSE))="AMX",(VLOOKUP(Table2[[#This Row],[SKU]],'[1]All Skus'!$A:$Y,21,FALSE)),""))</f>
        <v>1</v>
      </c>
      <c r="R63" s="18" t="str">
        <f>(IF((VLOOKUP(Table2[[#This Row],[SKU]],'[1]All Skus'!$A:$Y,2,FALSE))="AMX",(VLOOKUP(Table2[[#This Row],[SKU]],'[1]All Skus'!$A:$Y,22,FALSE)),""))</f>
        <v>TW</v>
      </c>
      <c r="S63" s="18" t="str">
        <f>(IF((VLOOKUP(Table2[[#This Row],[SKU]],'[1]All Skus'!$A:$Y,2,FALSE))="AMX",(VLOOKUP(Table2[[#This Row],[SKU]],'[1]All Skus'!$A:$Y,23,FALSE)),""))</f>
        <v>Compliant</v>
      </c>
      <c r="T63" s="24" t="str">
        <f>(IF((VLOOKUP(Table2[[#This Row],[SKU]],'[1]All Skus'!$A:$Y,2,FALSE))="AMX",(VLOOKUP(Table2[[#This Row],[SKU]],'[1]All Skus'!$A:$Y,24,FALSE)),""))</f>
        <v>https://www.amx.com/en-US/products/dx-tx-4k60</v>
      </c>
      <c r="U63" s="18">
        <v>61</v>
      </c>
    </row>
    <row r="64" spans="1:21" ht="15" customHeight="1" x14ac:dyDescent="0.3">
      <c r="A64" s="16" t="s">
        <v>82</v>
      </c>
      <c r="B64" s="17" t="str">
        <f>(IF((VLOOKUP(Table2[[#This Row],[SKU]],'[1]All Skus'!$A:$Y,2,FALSE))="AMX",(VLOOKUP(Table2[[#This Row],[SKU]],'[1]All Skus'!$A:$Y,3,FALSE)),""))</f>
        <v>Digital Switchers</v>
      </c>
      <c r="C64" s="17" t="str">
        <f>(IF((VLOOKUP(Table2[[#This Row],[SKU]],'[1]All Skus'!$A:$Y,2,FALSE))="AMX",(VLOOKUP(Table2[[#This Row],[SKU]],'[1]All Skus'!$A:$Y,4,FALSE)),""))</f>
        <v>SDX-414-DX</v>
      </c>
      <c r="D64" s="18" t="str">
        <f>(IF((VLOOKUP(Table2[[#This Row],[SKU]],'[1]All Skus'!$A:$Y,2,FALSE))="AMX",(VLOOKUP(Table2[[#This Row],[SKU]],'[1]All Skus'!$A:$Y,5,FALSE)),""))</f>
        <v>AMX-SIG</v>
      </c>
      <c r="E64" s="19">
        <f>(IF((VLOOKUP(Table2[[#This Row],[SKU]],'[1]All Skus'!$A:$Y,2,FALSE))="AMX",(VLOOKUP(Table2[[#This Row],[SKU]],'[1]All Skus'!$A:$Y,6,FALSE)),""))</f>
        <v>0</v>
      </c>
      <c r="F64" s="28" t="str">
        <f>(IF((VLOOKUP(Table2[[#This Row],[SKU]],'[1]All Skus'!$A:$Y,2,FALSE))="AMX",(VLOOKUP(Table2[[#This Row],[SKU]],'[1]All Skus'!$A:$Y,7,FALSE)),""))</f>
        <v>Limited Quantity - REDUCED</v>
      </c>
      <c r="G64" s="20" t="str">
        <f>(IF((VLOOKUP(Table2[[#This Row],[SKU]],'[1]All Skus'!$A:$Y,2,FALSE))="AMX",(VLOOKUP(Table2[[#This Row],[SKU]],'[1]All Skus'!$A:$Y,8,FALSE)),""))</f>
        <v>Solecis 4x1 4K HDMI Digital Switcher with DXLink Output</v>
      </c>
      <c r="H64" s="20" t="str">
        <f>(IF((VLOOKUP(Table2[[#This Row],[SKU]],'[1]All Skus'!$A:$Y,2,FALSE))="AMX",(VLOOKUP(Table2[[#This Row],[SKU]],'[1]All Skus'!$A:$Y,9,FALSE)),""))</f>
        <v>Solecis 4x1 4K HDMI Digital Switcher with DXLink Output</v>
      </c>
      <c r="I64" s="21">
        <f>(IF((VLOOKUP(Table2[[#This Row],[SKU]],'[1]All Skus'!$A:$Y,2,FALSE))="AMX",(VLOOKUP(Table2[[#This Row],[SKU]],'[1]All Skus'!$A:$Y,10,FALSE)),""))</f>
        <v>1300</v>
      </c>
      <c r="J64" s="21">
        <f>(IF((VLOOKUP(Table2[[#This Row],[SKU]],'[1]All Skus'!$A:$Y,2,FALSE))="AMX",(VLOOKUP(Table2[[#This Row],[SKU]],'[1]All Skus'!$A:$Y,11,FALSE)),""))</f>
        <v>1300</v>
      </c>
      <c r="K64" s="22">
        <f>(IF((VLOOKUP(Table2[[#This Row],[SKU]],'[1]All Skus'!$A:$Y,2,FALSE))="AMX",(VLOOKUP(Table2[[#This Row],[SKU]],'[1]All Skus'!$A:$Y,15,FALSE)),""))</f>
        <v>0</v>
      </c>
      <c r="L64" s="18">
        <f>(IF((VLOOKUP(Table2[[#This Row],[SKU]],'[1]All Skus'!$A:$Y,2,FALSE))="AMX",(VLOOKUP(Table2[[#This Row],[SKU]],'[1]All Skus'!$A:$Y,16,FALSE)),""))</f>
        <v>718878024508</v>
      </c>
      <c r="M64" s="18">
        <f>(IF((VLOOKUP(Table2[[#This Row],[SKU]],'[1]All Skus'!$A:$Y,2,FALSE))="AMX",(VLOOKUP(Table2[[#This Row],[SKU]],'[1]All Skus'!$A:$Y,17,FALSE)),""))</f>
        <v>0</v>
      </c>
      <c r="N64" s="23">
        <f>(IF((VLOOKUP(Table2[[#This Row],[SKU]],'[1]All Skus'!$A:$Y,2,FALSE))="AMX",(VLOOKUP(Table2[[#This Row],[SKU]],'[1]All Skus'!$A:$Y,18,FALSE)),""))</f>
        <v>3</v>
      </c>
      <c r="O64" s="23">
        <f>(IF((VLOOKUP(Table2[[#This Row],[SKU]],'[1]All Skus'!$A:$Y,2,FALSE))="AMX",(VLOOKUP(Table2[[#This Row],[SKU]],'[1]All Skus'!$A:$Y,19,FALSE)),""))</f>
        <v>8.75</v>
      </c>
      <c r="P64" s="23">
        <f>(IF((VLOOKUP(Table2[[#This Row],[SKU]],'[1]All Skus'!$A:$Y,2,FALSE))="AMX",(VLOOKUP(Table2[[#This Row],[SKU]],'[1]All Skus'!$A:$Y,20,FALSE)),""))</f>
        <v>7</v>
      </c>
      <c r="Q64" s="23">
        <f>(IF((VLOOKUP(Table2[[#This Row],[SKU]],'[1]All Skus'!$A:$Y,2,FALSE))="AMX",(VLOOKUP(Table2[[#This Row],[SKU]],'[1]All Skus'!$A:$Y,21,FALSE)),""))</f>
        <v>1.69</v>
      </c>
      <c r="R64" s="18" t="str">
        <f>(IF((VLOOKUP(Table2[[#This Row],[SKU]],'[1]All Skus'!$A:$Y,2,FALSE))="AMX",(VLOOKUP(Table2[[#This Row],[SKU]],'[1]All Skus'!$A:$Y,22,FALSE)),""))</f>
        <v>US</v>
      </c>
      <c r="S64" s="18" t="str">
        <f>(IF((VLOOKUP(Table2[[#This Row],[SKU]],'[1]All Skus'!$A:$Y,2,FALSE))="AMX",(VLOOKUP(Table2[[#This Row],[SKU]],'[1]All Skus'!$A:$Y,23,FALSE)),""))</f>
        <v>Compliant</v>
      </c>
      <c r="T64" s="24" t="str">
        <f>(IF((VLOOKUP(Table2[[#This Row],[SKU]],'[1]All Skus'!$A:$Y,2,FALSE))="AMX",(VLOOKUP(Table2[[#This Row],[SKU]],'[1]All Skus'!$A:$Y,24,FALSE)),""))</f>
        <v>https://www.amx.com/en-US/products/sdx-414-dx</v>
      </c>
      <c r="U64" s="18">
        <v>62</v>
      </c>
    </row>
    <row r="65" spans="1:21" ht="15" customHeight="1" x14ac:dyDescent="0.3">
      <c r="A65" s="16" t="s">
        <v>83</v>
      </c>
      <c r="B65" s="17" t="str">
        <f>(IF((VLOOKUP(Table2[[#This Row],[SKU]],'[1]All Skus'!$A:$Y,2,FALSE))="AMX",(VLOOKUP(Table2[[#This Row],[SKU]],'[1]All Skus'!$A:$Y,3,FALSE)),""))</f>
        <v>Digital Media Switchers</v>
      </c>
      <c r="C65" s="17" t="str">
        <f>(IF((VLOOKUP(Table2[[#This Row],[SKU]],'[1]All Skus'!$A:$Y,2,FALSE))="AMX",(VLOOKUP(Table2[[#This Row],[SKU]],'[1]All Skus'!$A:$Y,4,FALSE)),""))</f>
        <v>DX-TX-DWP-4K-BL</v>
      </c>
      <c r="D65" s="18" t="str">
        <f>(IF((VLOOKUP(Table2[[#This Row],[SKU]],'[1]All Skus'!$A:$Y,2,FALSE))="AMX",(VLOOKUP(Table2[[#This Row],[SKU]],'[1]All Skus'!$A:$Y,5,FALSE)),""))</f>
        <v>AMX-ENV</v>
      </c>
      <c r="E65" s="19">
        <f>(IF((VLOOKUP(Table2[[#This Row],[SKU]],'[1]All Skus'!$A:$Y,2,FALSE))="AMX",(VLOOKUP(Table2[[#This Row],[SKU]],'[1]All Skus'!$A:$Y,6,FALSE)),""))</f>
        <v>0</v>
      </c>
      <c r="F65" s="19" t="str">
        <f>(IF((VLOOKUP(Table2[[#This Row],[SKU]],'[1]All Skus'!$A:$Y,2,FALSE))="AMX",(VLOOKUP(Table2[[#This Row],[SKU]],'[1]All Skus'!$A:$Y,7,FALSE)),""))</f>
        <v>Limited Quantity</v>
      </c>
      <c r="G65" s="20" t="str">
        <f>(IF((VLOOKUP(Table2[[#This Row],[SKU]],'[1]All Skus'!$A:$Y,2,FALSE))="AMX",(VLOOKUP(Table2[[#This Row],[SKU]],'[1]All Skus'!$A:$Y,8,FALSE)),""))</f>
        <v>DXLink 4K HDMI Decor Style Wallplate Transmitte, Black</v>
      </c>
      <c r="H65" s="20" t="str">
        <f>(IF((VLOOKUP(Table2[[#This Row],[SKU]],'[1]All Skus'!$A:$Y,2,FALSE))="AMX",(VLOOKUP(Table2[[#This Row],[SKU]],'[1]All Skus'!$A:$Y,9,FALSE)),""))</f>
        <v>DXLink 4K HDMI Decor Style Wallplate Transmitter (US), 4K and UHD support, HDCP compliant, black</v>
      </c>
      <c r="I65" s="21">
        <f>(IF((VLOOKUP(Table2[[#This Row],[SKU]],'[1]All Skus'!$A:$Y,2,FALSE))="AMX",(VLOOKUP(Table2[[#This Row],[SKU]],'[1]All Skus'!$A:$Y,10,FALSE)),""))</f>
        <v>815.76</v>
      </c>
      <c r="J65" s="21">
        <f>(IF((VLOOKUP(Table2[[#This Row],[SKU]],'[1]All Skus'!$A:$Y,2,FALSE))="AMX",(VLOOKUP(Table2[[#This Row],[SKU]],'[1]All Skus'!$A:$Y,11,FALSE)),""))</f>
        <v>815.76</v>
      </c>
      <c r="K65" s="22">
        <f>(IF((VLOOKUP(Table2[[#This Row],[SKU]],'[1]All Skus'!$A:$Y,2,FALSE))="AMX",(VLOOKUP(Table2[[#This Row],[SKU]],'[1]All Skus'!$A:$Y,15,FALSE)),""))</f>
        <v>0</v>
      </c>
      <c r="L65" s="18">
        <f>(IF((VLOOKUP(Table2[[#This Row],[SKU]],'[1]All Skus'!$A:$Y,2,FALSE))="AMX",(VLOOKUP(Table2[[#This Row],[SKU]],'[1]All Skus'!$A:$Y,16,FALSE)),""))</f>
        <v>718878022160</v>
      </c>
      <c r="M65" s="18">
        <f>(IF((VLOOKUP(Table2[[#This Row],[SKU]],'[1]All Skus'!$A:$Y,2,FALSE))="AMX",(VLOOKUP(Table2[[#This Row],[SKU]],'[1]All Skus'!$A:$Y,17,FALSE)),""))</f>
        <v>0</v>
      </c>
      <c r="N65" s="23">
        <f>(IF((VLOOKUP(Table2[[#This Row],[SKU]],'[1]All Skus'!$A:$Y,2,FALSE))="AMX",(VLOOKUP(Table2[[#This Row],[SKU]],'[1]All Skus'!$A:$Y,18,FALSE)),""))</f>
        <v>0.45</v>
      </c>
      <c r="O65" s="23">
        <f>(IF((VLOOKUP(Table2[[#This Row],[SKU]],'[1]All Skus'!$A:$Y,2,FALSE))="AMX",(VLOOKUP(Table2[[#This Row],[SKU]],'[1]All Skus'!$A:$Y,19,FALSE)),""))</f>
        <v>1.75</v>
      </c>
      <c r="P65" s="23">
        <f>(IF((VLOOKUP(Table2[[#This Row],[SKU]],'[1]All Skus'!$A:$Y,2,FALSE))="AMX",(VLOOKUP(Table2[[#This Row],[SKU]],'[1]All Skus'!$A:$Y,20,FALSE)),""))</f>
        <v>1.25</v>
      </c>
      <c r="Q65" s="23">
        <f>(IF((VLOOKUP(Table2[[#This Row],[SKU]],'[1]All Skus'!$A:$Y,2,FALSE))="AMX",(VLOOKUP(Table2[[#This Row],[SKU]],'[1]All Skus'!$A:$Y,21,FALSE)),""))</f>
        <v>4.2</v>
      </c>
      <c r="R65" s="18" t="str">
        <f>(IF((VLOOKUP(Table2[[#This Row],[SKU]],'[1]All Skus'!$A:$Y,2,FALSE))="AMX",(VLOOKUP(Table2[[#This Row],[SKU]],'[1]All Skus'!$A:$Y,22,FALSE)),""))</f>
        <v>MX</v>
      </c>
      <c r="S65" s="18" t="str">
        <f>(IF((VLOOKUP(Table2[[#This Row],[SKU]],'[1]All Skus'!$A:$Y,2,FALSE))="AMX",(VLOOKUP(Table2[[#This Row],[SKU]],'[1]All Skus'!$A:$Y,23,FALSE)),""))</f>
        <v>Compliant</v>
      </c>
      <c r="T65" s="24" t="str">
        <f>(IF((VLOOKUP(Table2[[#This Row],[SKU]],'[1]All Skus'!$A:$Y,2,FALSE))="AMX",(VLOOKUP(Table2[[#This Row],[SKU]],'[1]All Skus'!$A:$Y,24,FALSE)),""))</f>
        <v>https://www.amx.com/en-US/products/dx-tx-dwp-4k</v>
      </c>
      <c r="U65" s="18">
        <v>63</v>
      </c>
    </row>
    <row r="66" spans="1:21" ht="15" customHeight="1" x14ac:dyDescent="0.3">
      <c r="A66" s="16" t="s">
        <v>84</v>
      </c>
      <c r="B66" s="17" t="str">
        <f>(IF((VLOOKUP(Table2[[#This Row],[SKU]],'[1]All Skus'!$A:$Y,2,FALSE))="AMX",(VLOOKUP(Table2[[#This Row],[SKU]],'[1]All Skus'!$A:$Y,3,FALSE)),""))</f>
        <v>Digital Media Switchers</v>
      </c>
      <c r="C66" s="17" t="str">
        <f>(IF((VLOOKUP(Table2[[#This Row],[SKU]],'[1]All Skus'!$A:$Y,2,FALSE))="AMX",(VLOOKUP(Table2[[#This Row],[SKU]],'[1]All Skus'!$A:$Y,4,FALSE)),""))</f>
        <v>DX-TX-DWP-4K-WH</v>
      </c>
      <c r="D66" s="18" t="str">
        <f>(IF((VLOOKUP(Table2[[#This Row],[SKU]],'[1]All Skus'!$A:$Y,2,FALSE))="AMX",(VLOOKUP(Table2[[#This Row],[SKU]],'[1]All Skus'!$A:$Y,5,FALSE)),""))</f>
        <v>AMX-ENV</v>
      </c>
      <c r="E66" s="19">
        <f>(IF((VLOOKUP(Table2[[#This Row],[SKU]],'[1]All Skus'!$A:$Y,2,FALSE))="AMX",(VLOOKUP(Table2[[#This Row],[SKU]],'[1]All Skus'!$A:$Y,6,FALSE)),""))</f>
        <v>0</v>
      </c>
      <c r="F66" s="19" t="str">
        <f>(IF((VLOOKUP(Table2[[#This Row],[SKU]],'[1]All Skus'!$A:$Y,2,FALSE))="AMX",(VLOOKUP(Table2[[#This Row],[SKU]],'[1]All Skus'!$A:$Y,7,FALSE)),""))</f>
        <v>Limited Quantity</v>
      </c>
      <c r="G66" s="20" t="str">
        <f>(IF((VLOOKUP(Table2[[#This Row],[SKU]],'[1]All Skus'!$A:$Y,2,FALSE))="AMX",(VLOOKUP(Table2[[#This Row],[SKU]],'[1]All Skus'!$A:$Y,8,FALSE)),""))</f>
        <v>DXLink 4K HDMI Decor Style Wallplate Transmitte, White</v>
      </c>
      <c r="H66" s="20" t="str">
        <f>(IF((VLOOKUP(Table2[[#This Row],[SKU]],'[1]All Skus'!$A:$Y,2,FALSE))="AMX",(VLOOKUP(Table2[[#This Row],[SKU]],'[1]All Skus'!$A:$Y,9,FALSE)),""))</f>
        <v>DXLink 4K HDMI Decor Style Wallplate Transmitter (US), 4K and UHD support, HDCP compliant, white</v>
      </c>
      <c r="I66" s="21">
        <f>(IF((VLOOKUP(Table2[[#This Row],[SKU]],'[1]All Skus'!$A:$Y,2,FALSE))="AMX",(VLOOKUP(Table2[[#This Row],[SKU]],'[1]All Skus'!$A:$Y,10,FALSE)),""))</f>
        <v>815.76</v>
      </c>
      <c r="J66" s="21">
        <f>(IF((VLOOKUP(Table2[[#This Row],[SKU]],'[1]All Skus'!$A:$Y,2,FALSE))="AMX",(VLOOKUP(Table2[[#This Row],[SKU]],'[1]All Skus'!$A:$Y,11,FALSE)),""))</f>
        <v>815.76</v>
      </c>
      <c r="K66" s="22">
        <f>(IF((VLOOKUP(Table2[[#This Row],[SKU]],'[1]All Skus'!$A:$Y,2,FALSE))="AMX",(VLOOKUP(Table2[[#This Row],[SKU]],'[1]All Skus'!$A:$Y,15,FALSE)),""))</f>
        <v>0</v>
      </c>
      <c r="L66" s="18">
        <f>(IF((VLOOKUP(Table2[[#This Row],[SKU]],'[1]All Skus'!$A:$Y,2,FALSE))="AMX",(VLOOKUP(Table2[[#This Row],[SKU]],'[1]All Skus'!$A:$Y,16,FALSE)),""))</f>
        <v>718878022177</v>
      </c>
      <c r="M66" s="18">
        <f>(IF((VLOOKUP(Table2[[#This Row],[SKU]],'[1]All Skus'!$A:$Y,2,FALSE))="AMX",(VLOOKUP(Table2[[#This Row],[SKU]],'[1]All Skus'!$A:$Y,17,FALSE)),""))</f>
        <v>0</v>
      </c>
      <c r="N66" s="23">
        <f>(IF((VLOOKUP(Table2[[#This Row],[SKU]],'[1]All Skus'!$A:$Y,2,FALSE))="AMX",(VLOOKUP(Table2[[#This Row],[SKU]],'[1]All Skus'!$A:$Y,18,FALSE)),""))</f>
        <v>0.45</v>
      </c>
      <c r="O66" s="23">
        <f>(IF((VLOOKUP(Table2[[#This Row],[SKU]],'[1]All Skus'!$A:$Y,2,FALSE))="AMX",(VLOOKUP(Table2[[#This Row],[SKU]],'[1]All Skus'!$A:$Y,19,FALSE)),""))</f>
        <v>1.75</v>
      </c>
      <c r="P66" s="23">
        <f>(IF((VLOOKUP(Table2[[#This Row],[SKU]],'[1]All Skus'!$A:$Y,2,FALSE))="AMX",(VLOOKUP(Table2[[#This Row],[SKU]],'[1]All Skus'!$A:$Y,20,FALSE)),""))</f>
        <v>1.25</v>
      </c>
      <c r="Q66" s="23">
        <f>(IF((VLOOKUP(Table2[[#This Row],[SKU]],'[1]All Skus'!$A:$Y,2,FALSE))="AMX",(VLOOKUP(Table2[[#This Row],[SKU]],'[1]All Skus'!$A:$Y,21,FALSE)),""))</f>
        <v>4.2</v>
      </c>
      <c r="R66" s="18" t="str">
        <f>(IF((VLOOKUP(Table2[[#This Row],[SKU]],'[1]All Skus'!$A:$Y,2,FALSE))="AMX",(VLOOKUP(Table2[[#This Row],[SKU]],'[1]All Skus'!$A:$Y,22,FALSE)),""))</f>
        <v>MX</v>
      </c>
      <c r="S66" s="18" t="str">
        <f>(IF((VLOOKUP(Table2[[#This Row],[SKU]],'[1]All Skus'!$A:$Y,2,FALSE))="AMX",(VLOOKUP(Table2[[#This Row],[SKU]],'[1]All Skus'!$A:$Y,23,FALSE)),""))</f>
        <v>Compliant</v>
      </c>
      <c r="T66" s="24" t="str">
        <f>(IF((VLOOKUP(Table2[[#This Row],[SKU]],'[1]All Skus'!$A:$Y,2,FALSE))="AMX",(VLOOKUP(Table2[[#This Row],[SKU]],'[1]All Skus'!$A:$Y,24,FALSE)),""))</f>
        <v>https://www.amx.com/en-US/products/dx-tx-dwp-4k</v>
      </c>
      <c r="U66" s="18">
        <v>64</v>
      </c>
    </row>
    <row r="67" spans="1:21" ht="15" customHeight="1" x14ac:dyDescent="0.3">
      <c r="A67" s="16" t="s">
        <v>85</v>
      </c>
      <c r="B67" s="17" t="str">
        <f>(IF((VLOOKUP(Table2[[#This Row],[SKU]],'[1]All Skus'!$A:$Y,2,FALSE))="AMX",(VLOOKUP(Table2[[#This Row],[SKU]],'[1]All Skus'!$A:$Y,3,FALSE)),""))</f>
        <v>Digital Switchers</v>
      </c>
      <c r="C67" s="17" t="str">
        <f>(IF((VLOOKUP(Table2[[#This Row],[SKU]],'[1]All Skus'!$A:$Y,2,FALSE))="AMX",(VLOOKUP(Table2[[#This Row],[SKU]],'[1]All Skus'!$A:$Y,4,FALSE)),""))</f>
        <v>VPX-1401</v>
      </c>
      <c r="D67" s="18" t="str">
        <f>(IF((VLOOKUP(Table2[[#This Row],[SKU]],'[1]All Skus'!$A:$Y,2,FALSE))="AMX",(VLOOKUP(Table2[[#This Row],[SKU]],'[1]All Skus'!$A:$Y,5,FALSE)),""))</f>
        <v>AMX-SIG</v>
      </c>
      <c r="E67" s="19">
        <f>(IF((VLOOKUP(Table2[[#This Row],[SKU]],'[1]All Skus'!$A:$Y,2,FALSE))="AMX",(VLOOKUP(Table2[[#This Row],[SKU]],'[1]All Skus'!$A:$Y,6,FALSE)),""))</f>
        <v>0</v>
      </c>
      <c r="F67" s="19">
        <f>(IF((VLOOKUP(Table2[[#This Row],[SKU]],'[1]All Skus'!$A:$Y,2,FALSE))="AMX",(VLOOKUP(Table2[[#This Row],[SKU]],'[1]All Skus'!$A:$Y,7,FALSE)),""))</f>
        <v>0</v>
      </c>
      <c r="G67" s="20" t="str">
        <f>(IF((VLOOKUP(Table2[[#This Row],[SKU]],'[1]All Skus'!$A:$Y,2,FALSE))="AMX",(VLOOKUP(Table2[[#This Row],[SKU]],'[1]All Skus'!$A:$Y,8,FALSE)),""))</f>
        <v>4x1+1 4K60 Presentation Switcher</v>
      </c>
      <c r="H67" s="20" t="str">
        <f>(IF((VLOOKUP(Table2[[#This Row],[SKU]],'[1]All Skus'!$A:$Y,2,FALSE))="AMX",(VLOOKUP(Table2[[#This Row],[SKU]],'[1]All Skus'!$A:$Y,9,FALSE)),""))</f>
        <v>4x1+1 4K60 Presentation Switcher</v>
      </c>
      <c r="I67" s="21">
        <f>(IF((VLOOKUP(Table2[[#This Row],[SKU]],'[1]All Skus'!$A:$Y,2,FALSE))="AMX",(VLOOKUP(Table2[[#This Row],[SKU]],'[1]All Skus'!$A:$Y,10,FALSE)),""))</f>
        <v>2054.3000000000002</v>
      </c>
      <c r="J67" s="21">
        <f>(IF((VLOOKUP(Table2[[#This Row],[SKU]],'[1]All Skus'!$A:$Y,2,FALSE))="AMX",(VLOOKUP(Table2[[#This Row],[SKU]],'[1]All Skus'!$A:$Y,11,FALSE)),""))</f>
        <v>2054.3000000000002</v>
      </c>
      <c r="K67" s="22">
        <f>(IF((VLOOKUP(Table2[[#This Row],[SKU]],'[1]All Skus'!$A:$Y,2,FALSE))="AMX",(VLOOKUP(Table2[[#This Row],[SKU]],'[1]All Skus'!$A:$Y,15,FALSE)),""))</f>
        <v>0</v>
      </c>
      <c r="L67" s="18">
        <f>(IF((VLOOKUP(Table2[[#This Row],[SKU]],'[1]All Skus'!$A:$Y,2,FALSE))="AMX",(VLOOKUP(Table2[[#This Row],[SKU]],'[1]All Skus'!$A:$Y,16,FALSE)),""))</f>
        <v>718878006047</v>
      </c>
      <c r="M67" s="18">
        <f>(IF((VLOOKUP(Table2[[#This Row],[SKU]],'[1]All Skus'!$A:$Y,2,FALSE))="AMX",(VLOOKUP(Table2[[#This Row],[SKU]],'[1]All Skus'!$A:$Y,17,FALSE)),""))</f>
        <v>0</v>
      </c>
      <c r="N67" s="23">
        <f>(IF((VLOOKUP(Table2[[#This Row],[SKU]],'[1]All Skus'!$A:$Y,2,FALSE))="AMX",(VLOOKUP(Table2[[#This Row],[SKU]],'[1]All Skus'!$A:$Y,18,FALSE)),""))</f>
        <v>2.97</v>
      </c>
      <c r="O67" s="23">
        <f>(IF((VLOOKUP(Table2[[#This Row],[SKU]],'[1]All Skus'!$A:$Y,2,FALSE))="AMX",(VLOOKUP(Table2[[#This Row],[SKU]],'[1]All Skus'!$A:$Y,19,FALSE)),""))</f>
        <v>9.4499999999999993</v>
      </c>
      <c r="P67" s="23">
        <f>(IF((VLOOKUP(Table2[[#This Row],[SKU]],'[1]All Skus'!$A:$Y,2,FALSE))="AMX",(VLOOKUP(Table2[[#This Row],[SKU]],'[1]All Skus'!$A:$Y,20,FALSE)),""))</f>
        <v>7.88</v>
      </c>
      <c r="Q67" s="23">
        <f>(IF((VLOOKUP(Table2[[#This Row],[SKU]],'[1]All Skus'!$A:$Y,2,FALSE))="AMX",(VLOOKUP(Table2[[#This Row],[SKU]],'[1]All Skus'!$A:$Y,21,FALSE)),""))</f>
        <v>1.18</v>
      </c>
      <c r="R67" s="18" t="str">
        <f>(IF((VLOOKUP(Table2[[#This Row],[SKU]],'[1]All Skus'!$A:$Y,2,FALSE))="AMX",(VLOOKUP(Table2[[#This Row],[SKU]],'[1]All Skus'!$A:$Y,22,FALSE)),""))</f>
        <v>CN</v>
      </c>
      <c r="S67" s="18" t="str">
        <f>(IF((VLOOKUP(Table2[[#This Row],[SKU]],'[1]All Skus'!$A:$Y,2,FALSE))="AMX",(VLOOKUP(Table2[[#This Row],[SKU]],'[1]All Skus'!$A:$Y,23,FALSE)),""))</f>
        <v>Compliant</v>
      </c>
      <c r="T67" s="24" t="str">
        <f>(IF((VLOOKUP(Table2[[#This Row],[SKU]],'[1]All Skus'!$A:$Y,2,FALSE))="AMX",(VLOOKUP(Table2[[#This Row],[SKU]],'[1]All Skus'!$A:$Y,24,FALSE)),""))</f>
        <v>https://www.amx.com/en-US/products/vpx-1401</v>
      </c>
      <c r="U67" s="18">
        <v>65</v>
      </c>
    </row>
    <row r="68" spans="1:21" ht="15" customHeight="1" x14ac:dyDescent="0.3">
      <c r="A68" s="16" t="s">
        <v>86</v>
      </c>
      <c r="B68" s="17" t="str">
        <f>(IF((VLOOKUP(Table2[[#This Row],[SKU]],'[1]All Skus'!$A:$Y,2,FALSE))="AMX",(VLOOKUP(Table2[[#This Row],[SKU]],'[1]All Skus'!$A:$Y,3,FALSE)),""))</f>
        <v>Digital Switchers</v>
      </c>
      <c r="C68" s="17" t="str">
        <f>(IF((VLOOKUP(Table2[[#This Row],[SKU]],'[1]All Skus'!$A:$Y,2,FALSE))="AMX",(VLOOKUP(Table2[[#This Row],[SKU]],'[1]All Skus'!$A:$Y,4,FALSE)),""))</f>
        <v>SDX-514M-DX</v>
      </c>
      <c r="D68" s="18" t="str">
        <f>(IF((VLOOKUP(Table2[[#This Row],[SKU]],'[1]All Skus'!$A:$Y,2,FALSE))="AMX",(VLOOKUP(Table2[[#This Row],[SKU]],'[1]All Skus'!$A:$Y,5,FALSE)),""))</f>
        <v>AMX-SIG</v>
      </c>
      <c r="E68" s="19">
        <f>(IF((VLOOKUP(Table2[[#This Row],[SKU]],'[1]All Skus'!$A:$Y,2,FALSE))="AMX",(VLOOKUP(Table2[[#This Row],[SKU]],'[1]All Skus'!$A:$Y,6,FALSE)),""))</f>
        <v>0</v>
      </c>
      <c r="F68" s="19">
        <f>(IF((VLOOKUP(Table2[[#This Row],[SKU]],'[1]All Skus'!$A:$Y,2,FALSE))="AMX",(VLOOKUP(Table2[[#This Row],[SKU]],'[1]All Skus'!$A:$Y,7,FALSE)),""))</f>
        <v>0</v>
      </c>
      <c r="G68" s="20" t="str">
        <f>(IF((VLOOKUP(Table2[[#This Row],[SKU]],'[1]All Skus'!$A:$Y,2,FALSE))="AMX",(VLOOKUP(Table2[[#This Row],[SKU]],'[1]All Skus'!$A:$Y,8,FALSE)),""))</f>
        <v>Solecis 5x1 4K Muti-Format Digital Switcher with DXLink Output</v>
      </c>
      <c r="H68" s="20" t="str">
        <f>(IF((VLOOKUP(Table2[[#This Row],[SKU]],'[1]All Skus'!$A:$Y,2,FALSE))="AMX",(VLOOKUP(Table2[[#This Row],[SKU]],'[1]All Skus'!$A:$Y,9,FALSE)),""))</f>
        <v>Solecis 5x1 4K Muti-Format Digital Switcher with DXLink Output</v>
      </c>
      <c r="I68" s="21">
        <f>(IF((VLOOKUP(Table2[[#This Row],[SKU]],'[1]All Skus'!$A:$Y,2,FALSE))="AMX",(VLOOKUP(Table2[[#This Row],[SKU]],'[1]All Skus'!$A:$Y,10,FALSE)),""))</f>
        <v>1915</v>
      </c>
      <c r="J68" s="21">
        <f>(IF((VLOOKUP(Table2[[#This Row],[SKU]],'[1]All Skus'!$A:$Y,2,FALSE))="AMX",(VLOOKUP(Table2[[#This Row],[SKU]],'[1]All Skus'!$A:$Y,11,FALSE)),""))</f>
        <v>1915</v>
      </c>
      <c r="K68" s="22">
        <f>(IF((VLOOKUP(Table2[[#This Row],[SKU]],'[1]All Skus'!$A:$Y,2,FALSE))="AMX",(VLOOKUP(Table2[[#This Row],[SKU]],'[1]All Skus'!$A:$Y,15,FALSE)),""))</f>
        <v>0</v>
      </c>
      <c r="L68" s="18">
        <f>(IF((VLOOKUP(Table2[[#This Row],[SKU]],'[1]All Skus'!$A:$Y,2,FALSE))="AMX",(VLOOKUP(Table2[[#This Row],[SKU]],'[1]All Skus'!$A:$Y,16,FALSE)),""))</f>
        <v>718878024522</v>
      </c>
      <c r="M68" s="18">
        <f>(IF((VLOOKUP(Table2[[#This Row],[SKU]],'[1]All Skus'!$A:$Y,2,FALSE))="AMX",(VLOOKUP(Table2[[#This Row],[SKU]],'[1]All Skus'!$A:$Y,17,FALSE)),""))</f>
        <v>0</v>
      </c>
      <c r="N68" s="23">
        <f>(IF((VLOOKUP(Table2[[#This Row],[SKU]],'[1]All Skus'!$A:$Y,2,FALSE))="AMX",(VLOOKUP(Table2[[#This Row],[SKU]],'[1]All Skus'!$A:$Y,18,FALSE)),""))</f>
        <v>3.5</v>
      </c>
      <c r="O68" s="23">
        <f>(IF((VLOOKUP(Table2[[#This Row],[SKU]],'[1]All Skus'!$A:$Y,2,FALSE))="AMX",(VLOOKUP(Table2[[#This Row],[SKU]],'[1]All Skus'!$A:$Y,19,FALSE)),""))</f>
        <v>10</v>
      </c>
      <c r="P68" s="23">
        <f>(IF((VLOOKUP(Table2[[#This Row],[SKU]],'[1]All Skus'!$A:$Y,2,FALSE))="AMX",(VLOOKUP(Table2[[#This Row],[SKU]],'[1]All Skus'!$A:$Y,20,FALSE)),""))</f>
        <v>7</v>
      </c>
      <c r="Q68" s="23">
        <f>(IF((VLOOKUP(Table2[[#This Row],[SKU]],'[1]All Skus'!$A:$Y,2,FALSE))="AMX",(VLOOKUP(Table2[[#This Row],[SKU]],'[1]All Skus'!$A:$Y,21,FALSE)),""))</f>
        <v>1.69</v>
      </c>
      <c r="R68" s="18" t="str">
        <f>(IF((VLOOKUP(Table2[[#This Row],[SKU]],'[1]All Skus'!$A:$Y,2,FALSE))="AMX",(VLOOKUP(Table2[[#This Row],[SKU]],'[1]All Skus'!$A:$Y,22,FALSE)),""))</f>
        <v>US</v>
      </c>
      <c r="S68" s="18" t="str">
        <f>(IF((VLOOKUP(Table2[[#This Row],[SKU]],'[1]All Skus'!$A:$Y,2,FALSE))="AMX",(VLOOKUP(Table2[[#This Row],[SKU]],'[1]All Skus'!$A:$Y,23,FALSE)),""))</f>
        <v>Compliant</v>
      </c>
      <c r="T68" s="24" t="str">
        <f>(IF((VLOOKUP(Table2[[#This Row],[SKU]],'[1]All Skus'!$A:$Y,2,FALSE))="AMX",(VLOOKUP(Table2[[#This Row],[SKU]],'[1]All Skus'!$A:$Y,24,FALSE)),""))</f>
        <v>https://www.amx.com/en-US/products/sdx-514m-dx</v>
      </c>
      <c r="U68" s="18">
        <v>66</v>
      </c>
    </row>
    <row r="69" spans="1:21" ht="15" customHeight="1" x14ac:dyDescent="0.3">
      <c r="A69" s="16" t="s">
        <v>87</v>
      </c>
      <c r="B69" s="17" t="str">
        <f>(IF((VLOOKUP(Table2[[#This Row],[SKU]],'[1]All Skus'!$A:$Y,2,FALSE))="AMX",(VLOOKUP(Table2[[#This Row],[SKU]],'[1]All Skus'!$A:$Y,3,FALSE)),""))</f>
        <v>Digital Switchers</v>
      </c>
      <c r="C69" s="17" t="str">
        <f>(IF((VLOOKUP(Table2[[#This Row],[SKU]],'[1]All Skus'!$A:$Y,2,FALSE))="AMX",(VLOOKUP(Table2[[#This Row],[SKU]],'[1]All Skus'!$A:$Y,4,FALSE)),""))</f>
        <v>VPX-1701</v>
      </c>
      <c r="D69" s="18" t="str">
        <f>(IF((VLOOKUP(Table2[[#This Row],[SKU]],'[1]All Skus'!$A:$Y,2,FALSE))="AMX",(VLOOKUP(Table2[[#This Row],[SKU]],'[1]All Skus'!$A:$Y,5,FALSE)),""))</f>
        <v>AMX-SIG</v>
      </c>
      <c r="E69" s="19">
        <f>(IF((VLOOKUP(Table2[[#This Row],[SKU]],'[1]All Skus'!$A:$Y,2,FALSE))="AMX",(VLOOKUP(Table2[[#This Row],[SKU]],'[1]All Skus'!$A:$Y,6,FALSE)),""))</f>
        <v>0</v>
      </c>
      <c r="F69" s="19">
        <f>(IF((VLOOKUP(Table2[[#This Row],[SKU]],'[1]All Skus'!$A:$Y,2,FALSE))="AMX",(VLOOKUP(Table2[[#This Row],[SKU]],'[1]All Skus'!$A:$Y,7,FALSE)),""))</f>
        <v>0</v>
      </c>
      <c r="G69" s="20" t="str">
        <f>(IF((VLOOKUP(Table2[[#This Row],[SKU]],'[1]All Skus'!$A:$Y,2,FALSE))="AMX",(VLOOKUP(Table2[[#This Row],[SKU]],'[1]All Skus'!$A:$Y,8,FALSE)),""))</f>
        <v>7x1+1 4K60 Presentation Switcher</v>
      </c>
      <c r="H69" s="20" t="str">
        <f>(IF((VLOOKUP(Table2[[#This Row],[SKU]],'[1]All Skus'!$A:$Y,2,FALSE))="AMX",(VLOOKUP(Table2[[#This Row],[SKU]],'[1]All Skus'!$A:$Y,9,FALSE)),""))</f>
        <v>7x1+1 4K60 Presentation Switcher</v>
      </c>
      <c r="I69" s="21">
        <f>(IF((VLOOKUP(Table2[[#This Row],[SKU]],'[1]All Skus'!$A:$Y,2,FALSE))="AMX",(VLOOKUP(Table2[[#This Row],[SKU]],'[1]All Skus'!$A:$Y,10,FALSE)),""))</f>
        <v>2552</v>
      </c>
      <c r="J69" s="21">
        <f>(IF((VLOOKUP(Table2[[#This Row],[SKU]],'[1]All Skus'!$A:$Y,2,FALSE))="AMX",(VLOOKUP(Table2[[#This Row],[SKU]],'[1]All Skus'!$A:$Y,11,FALSE)),""))</f>
        <v>2552</v>
      </c>
      <c r="K69" s="22">
        <f>(IF((VLOOKUP(Table2[[#This Row],[SKU]],'[1]All Skus'!$A:$Y,2,FALSE))="AMX",(VLOOKUP(Table2[[#This Row],[SKU]],'[1]All Skus'!$A:$Y,15,FALSE)),""))</f>
        <v>0</v>
      </c>
      <c r="L69" s="18">
        <f>(IF((VLOOKUP(Table2[[#This Row],[SKU]],'[1]All Skus'!$A:$Y,2,FALSE))="AMX",(VLOOKUP(Table2[[#This Row],[SKU]],'[1]All Skus'!$A:$Y,16,FALSE)),""))</f>
        <v>718878009833</v>
      </c>
      <c r="M69" s="18">
        <f>(IF((VLOOKUP(Table2[[#This Row],[SKU]],'[1]All Skus'!$A:$Y,2,FALSE))="AMX",(VLOOKUP(Table2[[#This Row],[SKU]],'[1]All Skus'!$A:$Y,17,FALSE)),""))</f>
        <v>0</v>
      </c>
      <c r="N69" s="23">
        <f>(IF((VLOOKUP(Table2[[#This Row],[SKU]],'[1]All Skus'!$A:$Y,2,FALSE))="AMX",(VLOOKUP(Table2[[#This Row],[SKU]],'[1]All Skus'!$A:$Y,18,FALSE)),""))</f>
        <v>8.3800000000000008</v>
      </c>
      <c r="O69" s="23">
        <f>(IF((VLOOKUP(Table2[[#This Row],[SKU]],'[1]All Skus'!$A:$Y,2,FALSE))="AMX",(VLOOKUP(Table2[[#This Row],[SKU]],'[1]All Skus'!$A:$Y,19,FALSE)),""))</f>
        <v>17.32</v>
      </c>
      <c r="P69" s="23">
        <f>(IF((VLOOKUP(Table2[[#This Row],[SKU]],'[1]All Skus'!$A:$Y,2,FALSE))="AMX",(VLOOKUP(Table2[[#This Row],[SKU]],'[1]All Skus'!$A:$Y,20,FALSE)),""))</f>
        <v>11.81</v>
      </c>
      <c r="Q69" s="23">
        <f>(IF((VLOOKUP(Table2[[#This Row],[SKU]],'[1]All Skus'!$A:$Y,2,FALSE))="AMX",(VLOOKUP(Table2[[#This Row],[SKU]],'[1]All Skus'!$A:$Y,21,FALSE)),""))</f>
        <v>1.71</v>
      </c>
      <c r="R69" s="18" t="str">
        <f>(IF((VLOOKUP(Table2[[#This Row],[SKU]],'[1]All Skus'!$A:$Y,2,FALSE))="AMX",(VLOOKUP(Table2[[#This Row],[SKU]],'[1]All Skus'!$A:$Y,22,FALSE)),""))</f>
        <v>CN</v>
      </c>
      <c r="S69" s="18" t="str">
        <f>(IF((VLOOKUP(Table2[[#This Row],[SKU]],'[1]All Skus'!$A:$Y,2,FALSE))="AMX",(VLOOKUP(Table2[[#This Row],[SKU]],'[1]All Skus'!$A:$Y,23,FALSE)),""))</f>
        <v>Non Compliant</v>
      </c>
      <c r="T69" s="24" t="str">
        <f>(IF((VLOOKUP(Table2[[#This Row],[SKU]],'[1]All Skus'!$A:$Y,2,FALSE))="AMX",(VLOOKUP(Table2[[#This Row],[SKU]],'[1]All Skus'!$A:$Y,24,FALSE)),""))</f>
        <v>https://www.amx.com/en-US/products/vpx-1701</v>
      </c>
      <c r="U69" s="18">
        <v>67</v>
      </c>
    </row>
    <row r="70" spans="1:21" ht="15" customHeight="1" x14ac:dyDescent="0.3">
      <c r="A70" s="16" t="s">
        <v>88</v>
      </c>
      <c r="B70" s="17" t="str">
        <f>(IF((VLOOKUP(Table2[[#This Row],[SKU]],'[1]All Skus'!$A:$Y,2,FALSE))="AMX",(VLOOKUP(Table2[[#This Row],[SKU]],'[1]All Skus'!$A:$Y,3,FALSE)),""))</f>
        <v>Digital Media Switchers</v>
      </c>
      <c r="C70" s="17" t="str">
        <f>(IF((VLOOKUP(Table2[[#This Row],[SKU]],'[1]All Skus'!$A:$Y,2,FALSE))="AMX",(VLOOKUP(Table2[[#This Row],[SKU]],'[1]All Skus'!$A:$Y,4,FALSE)),""))</f>
        <v>DXF-TX-SMD</v>
      </c>
      <c r="D70" s="18" t="str">
        <f>(IF((VLOOKUP(Table2[[#This Row],[SKU]],'[1]All Skus'!$A:$Y,2,FALSE))="AMX",(VLOOKUP(Table2[[#This Row],[SKU]],'[1]All Skus'!$A:$Y,5,FALSE)),""))</f>
        <v>AMX-ENV</v>
      </c>
      <c r="E70" s="19">
        <f>(IF((VLOOKUP(Table2[[#This Row],[SKU]],'[1]All Skus'!$A:$Y,2,FALSE))="AMX",(VLOOKUP(Table2[[#This Row],[SKU]],'[1]All Skus'!$A:$Y,6,FALSE)),""))</f>
        <v>0</v>
      </c>
      <c r="F70" s="28" t="str">
        <f>(IF((VLOOKUP(Table2[[#This Row],[SKU]],'[1]All Skus'!$A:$Y,2,FALSE))="AMX",(VLOOKUP(Table2[[#This Row],[SKU]],'[1]All Skus'!$A:$Y,7,FALSE)),""))</f>
        <v>Limited Quantity - REDUCED</v>
      </c>
      <c r="G70" s="20" t="str">
        <f>(IF((VLOOKUP(Table2[[#This Row],[SKU]],'[1]All Skus'!$A:$Y,2,FALSE))="AMX",(VLOOKUP(Table2[[#This Row],[SKU]],'[1]All Skus'!$A:$Y,8,FALSE)),""))</f>
        <v>DXLink Multi-Format Single Mode Fiber Transmitter, Duplex</v>
      </c>
      <c r="H70" s="20" t="str">
        <f>(IF((VLOOKUP(Table2[[#This Row],[SKU]],'[1]All Skus'!$A:$Y,2,FALSE))="AMX",(VLOOKUP(Table2[[#This Row],[SKU]],'[1]All Skus'!$A:$Y,9,FALSE)),""))</f>
        <v>DXLink Fiber Multi-Format Transmitter Module (single mode/duplex), HDCP compliant, compatible with Enova DGX DXLink Single Mode Fiber Input Boards</v>
      </c>
      <c r="I70" s="21">
        <f>(IF((VLOOKUP(Table2[[#This Row],[SKU]],'[1]All Skus'!$A:$Y,2,FALSE))="AMX",(VLOOKUP(Table2[[#This Row],[SKU]],'[1]All Skus'!$A:$Y,10,FALSE)),""))</f>
        <v>2705</v>
      </c>
      <c r="J70" s="21">
        <f>(IF((VLOOKUP(Table2[[#This Row],[SKU]],'[1]All Skus'!$A:$Y,2,FALSE))="AMX",(VLOOKUP(Table2[[#This Row],[SKU]],'[1]All Skus'!$A:$Y,11,FALSE)),""))</f>
        <v>2705</v>
      </c>
      <c r="K70" s="22">
        <f>(IF((VLOOKUP(Table2[[#This Row],[SKU]],'[1]All Skus'!$A:$Y,2,FALSE))="AMX",(VLOOKUP(Table2[[#This Row],[SKU]],'[1]All Skus'!$A:$Y,15,FALSE)),""))</f>
        <v>0</v>
      </c>
      <c r="L70" s="18">
        <f>(IF((VLOOKUP(Table2[[#This Row],[SKU]],'[1]All Skus'!$A:$Y,2,FALSE))="AMX",(VLOOKUP(Table2[[#This Row],[SKU]],'[1]All Skus'!$A:$Y,16,FALSE)),""))</f>
        <v>718878023051</v>
      </c>
      <c r="M70" s="18">
        <f>(IF((VLOOKUP(Table2[[#This Row],[SKU]],'[1]All Skus'!$A:$Y,2,FALSE))="AMX",(VLOOKUP(Table2[[#This Row],[SKU]],'[1]All Skus'!$A:$Y,17,FALSE)),""))</f>
        <v>0</v>
      </c>
      <c r="N70" s="23">
        <f>(IF((VLOOKUP(Table2[[#This Row],[SKU]],'[1]All Skus'!$A:$Y,2,FALSE))="AMX",(VLOOKUP(Table2[[#This Row],[SKU]],'[1]All Skus'!$A:$Y,18,FALSE)),""))</f>
        <v>1.1000000000000001</v>
      </c>
      <c r="O70" s="23">
        <f>(IF((VLOOKUP(Table2[[#This Row],[SKU]],'[1]All Skus'!$A:$Y,2,FALSE))="AMX",(VLOOKUP(Table2[[#This Row],[SKU]],'[1]All Skus'!$A:$Y,19,FALSE)),""))</f>
        <v>8.75</v>
      </c>
      <c r="P70" s="23">
        <f>(IF((VLOOKUP(Table2[[#This Row],[SKU]],'[1]All Skus'!$A:$Y,2,FALSE))="AMX",(VLOOKUP(Table2[[#This Row],[SKU]],'[1]All Skus'!$A:$Y,20,FALSE)),""))</f>
        <v>5.2</v>
      </c>
      <c r="Q70" s="23">
        <f>(IF((VLOOKUP(Table2[[#This Row],[SKU]],'[1]All Skus'!$A:$Y,2,FALSE))="AMX",(VLOOKUP(Table2[[#This Row],[SKU]],'[1]All Skus'!$A:$Y,21,FALSE)),""))</f>
        <v>1</v>
      </c>
      <c r="R70" s="18" t="str">
        <f>(IF((VLOOKUP(Table2[[#This Row],[SKU]],'[1]All Skus'!$A:$Y,2,FALSE))="AMX",(VLOOKUP(Table2[[#This Row],[SKU]],'[1]All Skus'!$A:$Y,22,FALSE)),""))</f>
        <v>US</v>
      </c>
      <c r="S70" s="18" t="str">
        <f>(IF((VLOOKUP(Table2[[#This Row],[SKU]],'[1]All Skus'!$A:$Y,2,FALSE))="AMX",(VLOOKUP(Table2[[#This Row],[SKU]],'[1]All Skus'!$A:$Y,23,FALSE)),""))</f>
        <v>Compliant</v>
      </c>
      <c r="T70" s="24" t="str">
        <f>(IF((VLOOKUP(Table2[[#This Row],[SKU]],'[1]All Skus'!$A:$Y,2,FALSE))="AMX",(VLOOKUP(Table2[[#This Row],[SKU]],'[1]All Skus'!$A:$Y,24,FALSE)),""))</f>
        <v>https://www.amx.com/en-US/products/dxf-tx-smd</v>
      </c>
      <c r="U70" s="18">
        <v>68</v>
      </c>
    </row>
    <row r="71" spans="1:21" ht="15" customHeight="1" x14ac:dyDescent="0.3">
      <c r="A71" s="16" t="s">
        <v>89</v>
      </c>
      <c r="B71" s="17" t="str">
        <f>(IF((VLOOKUP(Table2[[#This Row],[SKU]],'[1]All Skus'!$A:$Y,2,FALSE))="AMX",(VLOOKUP(Table2[[#This Row],[SKU]],'[1]All Skus'!$A:$Y,3,FALSE)),""))</f>
        <v>Digital Media Switchers</v>
      </c>
      <c r="C71" s="17" t="str">
        <f>(IF((VLOOKUP(Table2[[#This Row],[SKU]],'[1]All Skus'!$A:$Y,2,FALSE))="AMX",(VLOOKUP(Table2[[#This Row],[SKU]],'[1]All Skus'!$A:$Y,4,FALSE)),""))</f>
        <v>DXF-TX-SMS</v>
      </c>
      <c r="D71" s="18" t="str">
        <f>(IF((VLOOKUP(Table2[[#This Row],[SKU]],'[1]All Skus'!$A:$Y,2,FALSE))="AMX",(VLOOKUP(Table2[[#This Row],[SKU]],'[1]All Skus'!$A:$Y,5,FALSE)),""))</f>
        <v>AMX-ENV</v>
      </c>
      <c r="E71" s="19">
        <f>(IF((VLOOKUP(Table2[[#This Row],[SKU]],'[1]All Skus'!$A:$Y,2,FALSE))="AMX",(VLOOKUP(Table2[[#This Row],[SKU]],'[1]All Skus'!$A:$Y,6,FALSE)),""))</f>
        <v>0</v>
      </c>
      <c r="F71" s="28" t="str">
        <f>(IF((VLOOKUP(Table2[[#This Row],[SKU]],'[1]All Skus'!$A:$Y,2,FALSE))="AMX",(VLOOKUP(Table2[[#This Row],[SKU]],'[1]All Skus'!$A:$Y,7,FALSE)),""))</f>
        <v>Limited Quantity - REDUCED</v>
      </c>
      <c r="G71" s="20" t="str">
        <f>(IF((VLOOKUP(Table2[[#This Row],[SKU]],'[1]All Skus'!$A:$Y,2,FALSE))="AMX",(VLOOKUP(Table2[[#This Row],[SKU]],'[1]All Skus'!$A:$Y,8,FALSE)),""))</f>
        <v>DXLink Multi-Format Single Mode Fiber Transmitter, Simplex</v>
      </c>
      <c r="H71" s="20" t="str">
        <f>(IF((VLOOKUP(Table2[[#This Row],[SKU]],'[1]All Skus'!$A:$Y,2,FALSE))="AMX",(VLOOKUP(Table2[[#This Row],[SKU]],'[1]All Skus'!$A:$Y,9,FALSE)),""))</f>
        <v>DXLink Fiber Multi-Format Transmitter Module (single mode/simplex), HDCP compliant, compatible with Enova DGX DXLink Single Mode Fiber Input Boards</v>
      </c>
      <c r="I71" s="21">
        <f>(IF((VLOOKUP(Table2[[#This Row],[SKU]],'[1]All Skus'!$A:$Y,2,FALSE))="AMX",(VLOOKUP(Table2[[#This Row],[SKU]],'[1]All Skus'!$A:$Y,10,FALSE)),""))</f>
        <v>2705</v>
      </c>
      <c r="J71" s="21">
        <f>(IF((VLOOKUP(Table2[[#This Row],[SKU]],'[1]All Skus'!$A:$Y,2,FALSE))="AMX",(VLOOKUP(Table2[[#This Row],[SKU]],'[1]All Skus'!$A:$Y,11,FALSE)),""))</f>
        <v>2705</v>
      </c>
      <c r="K71" s="22">
        <f>(IF((VLOOKUP(Table2[[#This Row],[SKU]],'[1]All Skus'!$A:$Y,2,FALSE))="AMX",(VLOOKUP(Table2[[#This Row],[SKU]],'[1]All Skus'!$A:$Y,15,FALSE)),""))</f>
        <v>0</v>
      </c>
      <c r="L71" s="18">
        <f>(IF((VLOOKUP(Table2[[#This Row],[SKU]],'[1]All Skus'!$A:$Y,2,FALSE))="AMX",(VLOOKUP(Table2[[#This Row],[SKU]],'[1]All Skus'!$A:$Y,16,FALSE)),""))</f>
        <v>718878022214</v>
      </c>
      <c r="M71" s="18">
        <f>(IF((VLOOKUP(Table2[[#This Row],[SKU]],'[1]All Skus'!$A:$Y,2,FALSE))="AMX",(VLOOKUP(Table2[[#This Row],[SKU]],'[1]All Skus'!$A:$Y,17,FALSE)),""))</f>
        <v>0</v>
      </c>
      <c r="N71" s="23">
        <f>(IF((VLOOKUP(Table2[[#This Row],[SKU]],'[1]All Skus'!$A:$Y,2,FALSE))="AMX",(VLOOKUP(Table2[[#This Row],[SKU]],'[1]All Skus'!$A:$Y,18,FALSE)),""))</f>
        <v>1.1000000000000001</v>
      </c>
      <c r="O71" s="23">
        <f>(IF((VLOOKUP(Table2[[#This Row],[SKU]],'[1]All Skus'!$A:$Y,2,FALSE))="AMX",(VLOOKUP(Table2[[#This Row],[SKU]],'[1]All Skus'!$A:$Y,19,FALSE)),""))</f>
        <v>8.75</v>
      </c>
      <c r="P71" s="23">
        <f>(IF((VLOOKUP(Table2[[#This Row],[SKU]],'[1]All Skus'!$A:$Y,2,FALSE))="AMX",(VLOOKUP(Table2[[#This Row],[SKU]],'[1]All Skus'!$A:$Y,20,FALSE)),""))</f>
        <v>5.2</v>
      </c>
      <c r="Q71" s="23">
        <f>(IF((VLOOKUP(Table2[[#This Row],[SKU]],'[1]All Skus'!$A:$Y,2,FALSE))="AMX",(VLOOKUP(Table2[[#This Row],[SKU]],'[1]All Skus'!$A:$Y,21,FALSE)),""))</f>
        <v>1</v>
      </c>
      <c r="R71" s="18" t="str">
        <f>(IF((VLOOKUP(Table2[[#This Row],[SKU]],'[1]All Skus'!$A:$Y,2,FALSE))="AMX",(VLOOKUP(Table2[[#This Row],[SKU]],'[1]All Skus'!$A:$Y,22,FALSE)),""))</f>
        <v>US</v>
      </c>
      <c r="S71" s="18" t="str">
        <f>(IF((VLOOKUP(Table2[[#This Row],[SKU]],'[1]All Skus'!$A:$Y,2,FALSE))="AMX",(VLOOKUP(Table2[[#This Row],[SKU]],'[1]All Skus'!$A:$Y,23,FALSE)),""))</f>
        <v>Compliant</v>
      </c>
      <c r="T71" s="24" t="str">
        <f>(IF((VLOOKUP(Table2[[#This Row],[SKU]],'[1]All Skus'!$A:$Y,2,FALSE))="AMX",(VLOOKUP(Table2[[#This Row],[SKU]],'[1]All Skus'!$A:$Y,24,FALSE)),""))</f>
        <v>https://www.amx.com/en-US/products/dxf-tx-sms</v>
      </c>
      <c r="U71" s="18">
        <v>69</v>
      </c>
    </row>
    <row r="72" spans="1:21" ht="15" customHeight="1" x14ac:dyDescent="0.3">
      <c r="A72" s="16" t="s">
        <v>90</v>
      </c>
      <c r="B72" s="17" t="str">
        <f>(IF((VLOOKUP(Table2[[#This Row],[SKU]],'[1]All Skus'!$A:$Y,2,FALSE))="AMX",(VLOOKUP(Table2[[#This Row],[SKU]],'[1]All Skus'!$A:$Y,3,FALSE)),""))</f>
        <v>Digital Media Switchers</v>
      </c>
      <c r="C72" s="17" t="str">
        <f>(IF((VLOOKUP(Table2[[#This Row],[SKU]],'[1]All Skus'!$A:$Y,2,FALSE))="AMX",(VLOOKUP(Table2[[#This Row],[SKU]],'[1]All Skus'!$A:$Y,4,FALSE)),""))</f>
        <v>DXF-TX-MMD</v>
      </c>
      <c r="D72" s="18" t="str">
        <f>(IF((VLOOKUP(Table2[[#This Row],[SKU]],'[1]All Skus'!$A:$Y,2,FALSE))="AMX",(VLOOKUP(Table2[[#This Row],[SKU]],'[1]All Skus'!$A:$Y,5,FALSE)),""))</f>
        <v>AMX-ENV</v>
      </c>
      <c r="E72" s="19">
        <f>(IF((VLOOKUP(Table2[[#This Row],[SKU]],'[1]All Skus'!$A:$Y,2,FALSE))="AMX",(VLOOKUP(Table2[[#This Row],[SKU]],'[1]All Skus'!$A:$Y,6,FALSE)),""))</f>
        <v>0</v>
      </c>
      <c r="F72" s="28" t="str">
        <f>(IF((VLOOKUP(Table2[[#This Row],[SKU]],'[1]All Skus'!$A:$Y,2,FALSE))="AMX",(VLOOKUP(Table2[[#This Row],[SKU]],'[1]All Skus'!$A:$Y,7,FALSE)),""))</f>
        <v>Limited Quantity - REDUCED</v>
      </c>
      <c r="G72" s="20" t="str">
        <f>(IF((VLOOKUP(Table2[[#This Row],[SKU]],'[1]All Skus'!$A:$Y,2,FALSE))="AMX",(VLOOKUP(Table2[[#This Row],[SKU]],'[1]All Skus'!$A:$Y,8,FALSE)),""))</f>
        <v>DXLink Multi-Format Multimode Fiber Transmitter, Duplex</v>
      </c>
      <c r="H72" s="20" t="str">
        <f>(IF((VLOOKUP(Table2[[#This Row],[SKU]],'[1]All Skus'!$A:$Y,2,FALSE))="AMX",(VLOOKUP(Table2[[#This Row],[SKU]],'[1]All Skus'!$A:$Y,9,FALSE)),""))</f>
        <v>DXLink Fiber Multi-Format Transmitter Module (multimode/duplex), HDCP compliant, compatible with Enova DGX DXLink Multimode Fiber Input Boards</v>
      </c>
      <c r="I72" s="21">
        <f>(IF((VLOOKUP(Table2[[#This Row],[SKU]],'[1]All Skus'!$A:$Y,2,FALSE))="AMX",(VLOOKUP(Table2[[#This Row],[SKU]],'[1]All Skus'!$A:$Y,10,FALSE)),""))</f>
        <v>2115</v>
      </c>
      <c r="J72" s="21">
        <f>(IF((VLOOKUP(Table2[[#This Row],[SKU]],'[1]All Skus'!$A:$Y,2,FALSE))="AMX",(VLOOKUP(Table2[[#This Row],[SKU]],'[1]All Skus'!$A:$Y,11,FALSE)),""))</f>
        <v>2115</v>
      </c>
      <c r="K72" s="22">
        <f>(IF((VLOOKUP(Table2[[#This Row],[SKU]],'[1]All Skus'!$A:$Y,2,FALSE))="AMX",(VLOOKUP(Table2[[#This Row],[SKU]],'[1]All Skus'!$A:$Y,15,FALSE)),""))</f>
        <v>0</v>
      </c>
      <c r="L72" s="18">
        <f>(IF((VLOOKUP(Table2[[#This Row],[SKU]],'[1]All Skus'!$A:$Y,2,FALSE))="AMX",(VLOOKUP(Table2[[#This Row],[SKU]],'[1]All Skus'!$A:$Y,16,FALSE)),""))</f>
        <v>718878022238</v>
      </c>
      <c r="M72" s="18">
        <f>(IF((VLOOKUP(Table2[[#This Row],[SKU]],'[1]All Skus'!$A:$Y,2,FALSE))="AMX",(VLOOKUP(Table2[[#This Row],[SKU]],'[1]All Skus'!$A:$Y,17,FALSE)),""))</f>
        <v>0</v>
      </c>
      <c r="N72" s="23">
        <f>(IF((VLOOKUP(Table2[[#This Row],[SKU]],'[1]All Skus'!$A:$Y,2,FALSE))="AMX",(VLOOKUP(Table2[[#This Row],[SKU]],'[1]All Skus'!$A:$Y,18,FALSE)),""))</f>
        <v>1.1000000000000001</v>
      </c>
      <c r="O72" s="23">
        <f>(IF((VLOOKUP(Table2[[#This Row],[SKU]],'[1]All Skus'!$A:$Y,2,FALSE))="AMX",(VLOOKUP(Table2[[#This Row],[SKU]],'[1]All Skus'!$A:$Y,19,FALSE)),""))</f>
        <v>8.75</v>
      </c>
      <c r="P72" s="23">
        <f>(IF((VLOOKUP(Table2[[#This Row],[SKU]],'[1]All Skus'!$A:$Y,2,FALSE))="AMX",(VLOOKUP(Table2[[#This Row],[SKU]],'[1]All Skus'!$A:$Y,20,FALSE)),""))</f>
        <v>5.2</v>
      </c>
      <c r="Q72" s="23">
        <f>(IF((VLOOKUP(Table2[[#This Row],[SKU]],'[1]All Skus'!$A:$Y,2,FALSE))="AMX",(VLOOKUP(Table2[[#This Row],[SKU]],'[1]All Skus'!$A:$Y,21,FALSE)),""))</f>
        <v>1</v>
      </c>
      <c r="R72" s="18" t="str">
        <f>(IF((VLOOKUP(Table2[[#This Row],[SKU]],'[1]All Skus'!$A:$Y,2,FALSE))="AMX",(VLOOKUP(Table2[[#This Row],[SKU]],'[1]All Skus'!$A:$Y,22,FALSE)),""))</f>
        <v>US</v>
      </c>
      <c r="S72" s="18" t="str">
        <f>(IF((VLOOKUP(Table2[[#This Row],[SKU]],'[1]All Skus'!$A:$Y,2,FALSE))="AMX",(VLOOKUP(Table2[[#This Row],[SKU]],'[1]All Skus'!$A:$Y,23,FALSE)),""))</f>
        <v>Compliant</v>
      </c>
      <c r="T72" s="24" t="str">
        <f>(IF((VLOOKUP(Table2[[#This Row],[SKU]],'[1]All Skus'!$A:$Y,2,FALSE))="AMX",(VLOOKUP(Table2[[#This Row],[SKU]],'[1]All Skus'!$A:$Y,24,FALSE)),""))</f>
        <v>https://www.amx.com/en-US/products/dxf-tx-mmd</v>
      </c>
      <c r="U72" s="18">
        <v>70</v>
      </c>
    </row>
    <row r="73" spans="1:21" ht="15" customHeight="1" x14ac:dyDescent="0.3">
      <c r="A73" s="16" t="s">
        <v>91</v>
      </c>
      <c r="B73" s="17" t="str">
        <f>(IF((VLOOKUP(Table2[[#This Row],[SKU]],'[1]All Skus'!$A:$Y,2,FALSE))="AMX",(VLOOKUP(Table2[[#This Row],[SKU]],'[1]All Skus'!$A:$Y,3,FALSE)),""))</f>
        <v>Digital Media Switchers</v>
      </c>
      <c r="C73" s="17" t="str">
        <f>(IF((VLOOKUP(Table2[[#This Row],[SKU]],'[1]All Skus'!$A:$Y,2,FALSE))="AMX",(VLOOKUP(Table2[[#This Row],[SKU]],'[1]All Skus'!$A:$Y,4,FALSE)),""))</f>
        <v>DXF-TX-MMS</v>
      </c>
      <c r="D73" s="18" t="str">
        <f>(IF((VLOOKUP(Table2[[#This Row],[SKU]],'[1]All Skus'!$A:$Y,2,FALSE))="AMX",(VLOOKUP(Table2[[#This Row],[SKU]],'[1]All Skus'!$A:$Y,5,FALSE)),""))</f>
        <v>AMX-ENV</v>
      </c>
      <c r="E73" s="19">
        <f>(IF((VLOOKUP(Table2[[#This Row],[SKU]],'[1]All Skus'!$A:$Y,2,FALSE))="AMX",(VLOOKUP(Table2[[#This Row],[SKU]],'[1]All Skus'!$A:$Y,6,FALSE)),""))</f>
        <v>0</v>
      </c>
      <c r="F73" s="28" t="str">
        <f>(IF((VLOOKUP(Table2[[#This Row],[SKU]],'[1]All Skus'!$A:$Y,2,FALSE))="AMX",(VLOOKUP(Table2[[#This Row],[SKU]],'[1]All Skus'!$A:$Y,7,FALSE)),""))</f>
        <v>Limited Quantity - REDUCED</v>
      </c>
      <c r="G73" s="20" t="str">
        <f>(IF((VLOOKUP(Table2[[#This Row],[SKU]],'[1]All Skus'!$A:$Y,2,FALSE))="AMX",(VLOOKUP(Table2[[#This Row],[SKU]],'[1]All Skus'!$A:$Y,8,FALSE)),""))</f>
        <v>DXLink Multi-Format Multimode Fiber Transmitter, Simplex</v>
      </c>
      <c r="H73" s="20" t="str">
        <f>(IF((VLOOKUP(Table2[[#This Row],[SKU]],'[1]All Skus'!$A:$Y,2,FALSE))="AMX",(VLOOKUP(Table2[[#This Row],[SKU]],'[1]All Skus'!$A:$Y,9,FALSE)),""))</f>
        <v>DXLink Fiber Multi-Format Transmitter Module (multimode/simplex), HDCP compliant, compatible with Enova DGX DXLink Multimode Fiber Input Boards</v>
      </c>
      <c r="I73" s="21">
        <f>(IF((VLOOKUP(Table2[[#This Row],[SKU]],'[1]All Skus'!$A:$Y,2,FALSE))="AMX",(VLOOKUP(Table2[[#This Row],[SKU]],'[1]All Skus'!$A:$Y,10,FALSE)),""))</f>
        <v>2115</v>
      </c>
      <c r="J73" s="21">
        <f>(IF((VLOOKUP(Table2[[#This Row],[SKU]],'[1]All Skus'!$A:$Y,2,FALSE))="AMX",(VLOOKUP(Table2[[#This Row],[SKU]],'[1]All Skus'!$A:$Y,11,FALSE)),""))</f>
        <v>2115</v>
      </c>
      <c r="K73" s="22">
        <f>(IF((VLOOKUP(Table2[[#This Row],[SKU]],'[1]All Skus'!$A:$Y,2,FALSE))="AMX",(VLOOKUP(Table2[[#This Row],[SKU]],'[1]All Skus'!$A:$Y,15,FALSE)),""))</f>
        <v>0</v>
      </c>
      <c r="L73" s="18">
        <f>(IF((VLOOKUP(Table2[[#This Row],[SKU]],'[1]All Skus'!$A:$Y,2,FALSE))="AMX",(VLOOKUP(Table2[[#This Row],[SKU]],'[1]All Skus'!$A:$Y,16,FALSE)),""))</f>
        <v>718878249116</v>
      </c>
      <c r="M73" s="18">
        <f>(IF((VLOOKUP(Table2[[#This Row],[SKU]],'[1]All Skus'!$A:$Y,2,FALSE))="AMX",(VLOOKUP(Table2[[#This Row],[SKU]],'[1]All Skus'!$A:$Y,17,FALSE)),""))</f>
        <v>0</v>
      </c>
      <c r="N73" s="23">
        <f>(IF((VLOOKUP(Table2[[#This Row],[SKU]],'[1]All Skus'!$A:$Y,2,FALSE))="AMX",(VLOOKUP(Table2[[#This Row],[SKU]],'[1]All Skus'!$A:$Y,18,FALSE)),""))</f>
        <v>1.1000000000000001</v>
      </c>
      <c r="O73" s="23">
        <f>(IF((VLOOKUP(Table2[[#This Row],[SKU]],'[1]All Skus'!$A:$Y,2,FALSE))="AMX",(VLOOKUP(Table2[[#This Row],[SKU]],'[1]All Skus'!$A:$Y,19,FALSE)),""))</f>
        <v>8.75</v>
      </c>
      <c r="P73" s="23">
        <f>(IF((VLOOKUP(Table2[[#This Row],[SKU]],'[1]All Skus'!$A:$Y,2,FALSE))="AMX",(VLOOKUP(Table2[[#This Row],[SKU]],'[1]All Skus'!$A:$Y,20,FALSE)),""))</f>
        <v>5.2</v>
      </c>
      <c r="Q73" s="23">
        <f>(IF((VLOOKUP(Table2[[#This Row],[SKU]],'[1]All Skus'!$A:$Y,2,FALSE))="AMX",(VLOOKUP(Table2[[#This Row],[SKU]],'[1]All Skus'!$A:$Y,21,FALSE)),""))</f>
        <v>1</v>
      </c>
      <c r="R73" s="18" t="str">
        <f>(IF((VLOOKUP(Table2[[#This Row],[SKU]],'[1]All Skus'!$A:$Y,2,FALSE))="AMX",(VLOOKUP(Table2[[#This Row],[SKU]],'[1]All Skus'!$A:$Y,22,FALSE)),""))</f>
        <v>US</v>
      </c>
      <c r="S73" s="18" t="str">
        <f>(IF((VLOOKUP(Table2[[#This Row],[SKU]],'[1]All Skus'!$A:$Y,2,FALSE))="AMX",(VLOOKUP(Table2[[#This Row],[SKU]],'[1]All Skus'!$A:$Y,23,FALSE)),""))</f>
        <v>Compliant</v>
      </c>
      <c r="T73" s="24" t="str">
        <f>(IF((VLOOKUP(Table2[[#This Row],[SKU]],'[1]All Skus'!$A:$Y,2,FALSE))="AMX",(VLOOKUP(Table2[[#This Row],[SKU]],'[1]All Skus'!$A:$Y,24,FALSE)),""))</f>
        <v>https://www.amx.com/en-US/products/dxf-tx-mms</v>
      </c>
      <c r="U73" s="18">
        <v>71</v>
      </c>
    </row>
    <row r="74" spans="1:21" ht="15" customHeight="1" x14ac:dyDescent="0.3">
      <c r="A74" s="16" t="s">
        <v>92</v>
      </c>
      <c r="B74" s="17" t="str">
        <f>(IF((VLOOKUP(Table2[[#This Row],[SKU]],'[1]All Skus'!$A:$Y,2,FALSE))="AMX",(VLOOKUP(Table2[[#This Row],[SKU]],'[1]All Skus'!$A:$Y,3,FALSE)),""))</f>
        <v>Digital Media Switchers</v>
      </c>
      <c r="C74" s="17" t="str">
        <f>(IF((VLOOKUP(Table2[[#This Row],[SKU]],'[1]All Skus'!$A:$Y,2,FALSE))="AMX",(VLOOKUP(Table2[[#This Row],[SKU]],'[1]All Skus'!$A:$Y,4,FALSE)),""))</f>
        <v>DXFP-TX-4K60</v>
      </c>
      <c r="D74" s="18" t="str">
        <f>(IF((VLOOKUP(Table2[[#This Row],[SKU]],'[1]All Skus'!$A:$Y,2,FALSE))="AMX",(VLOOKUP(Table2[[#This Row],[SKU]],'[1]All Skus'!$A:$Y,5,FALSE)),""))</f>
        <v>AMX-ENV</v>
      </c>
      <c r="E74" s="19">
        <f>(IF((VLOOKUP(Table2[[#This Row],[SKU]],'[1]All Skus'!$A:$Y,2,FALSE))="AMX",(VLOOKUP(Table2[[#This Row],[SKU]],'[1]All Skus'!$A:$Y,6,FALSE)),""))</f>
        <v>0</v>
      </c>
      <c r="F74" s="19">
        <f>(IF((VLOOKUP(Table2[[#This Row],[SKU]],'[1]All Skus'!$A:$Y,2,FALSE))="AMX",(VLOOKUP(Table2[[#This Row],[SKU]],'[1]All Skus'!$A:$Y,7,FALSE)),""))</f>
        <v>0</v>
      </c>
      <c r="G74" s="20" t="str">
        <f>(IF((VLOOKUP(Table2[[#This Row],[SKU]],'[1]All Skus'!$A:$Y,2,FALSE))="AMX",(VLOOKUP(Table2[[#This Row],[SKU]],'[1]All Skus'!$A:$Y,8,FALSE)),""))</f>
        <v>DXLink Fiber 4K60 Transmitter</v>
      </c>
      <c r="H74" s="20" t="str">
        <f>(IF((VLOOKUP(Table2[[#This Row],[SKU]],'[1]All Skus'!$A:$Y,2,FALSE))="AMX",(VLOOKUP(Table2[[#This Row],[SKU]],'[1]All Skus'!$A:$Y,9,FALSE)),""))</f>
        <v>DXLink Fiber 4K60 Transmitter</v>
      </c>
      <c r="I74" s="21">
        <f>(IF((VLOOKUP(Table2[[#This Row],[SKU]],'[1]All Skus'!$A:$Y,2,FALSE))="AMX",(VLOOKUP(Table2[[#This Row],[SKU]],'[1]All Skus'!$A:$Y,10,FALSE)),""))</f>
        <v>2426.6</v>
      </c>
      <c r="J74" s="21">
        <f>(IF((VLOOKUP(Table2[[#This Row],[SKU]],'[1]All Skus'!$A:$Y,2,FALSE))="AMX",(VLOOKUP(Table2[[#This Row],[SKU]],'[1]All Skus'!$A:$Y,11,FALSE)),""))</f>
        <v>2426.6</v>
      </c>
      <c r="K74" s="22">
        <f>(IF((VLOOKUP(Table2[[#This Row],[SKU]],'[1]All Skus'!$A:$Y,2,FALSE))="AMX",(VLOOKUP(Table2[[#This Row],[SKU]],'[1]All Skus'!$A:$Y,15,FALSE)),""))</f>
        <v>0</v>
      </c>
      <c r="L74" s="18">
        <f>(IF((VLOOKUP(Table2[[#This Row],[SKU]],'[1]All Skus'!$A:$Y,2,FALSE))="AMX",(VLOOKUP(Table2[[#This Row],[SKU]],'[1]All Skus'!$A:$Y,16,FALSE)),""))</f>
        <v>718878026519</v>
      </c>
      <c r="M74" s="18">
        <f>(IF((VLOOKUP(Table2[[#This Row],[SKU]],'[1]All Skus'!$A:$Y,2,FALSE))="AMX",(VLOOKUP(Table2[[#This Row],[SKU]],'[1]All Skus'!$A:$Y,17,FALSE)),""))</f>
        <v>0</v>
      </c>
      <c r="N74" s="23">
        <f>(IF((VLOOKUP(Table2[[#This Row],[SKU]],'[1]All Skus'!$A:$Y,2,FALSE))="AMX",(VLOOKUP(Table2[[#This Row],[SKU]],'[1]All Skus'!$A:$Y,18,FALSE)),""))</f>
        <v>1.94</v>
      </c>
      <c r="O74" s="23">
        <f>(IF((VLOOKUP(Table2[[#This Row],[SKU]],'[1]All Skus'!$A:$Y,2,FALSE))="AMX",(VLOOKUP(Table2[[#This Row],[SKU]],'[1]All Skus'!$A:$Y,19,FALSE)),""))</f>
        <v>8.66</v>
      </c>
      <c r="P74" s="23">
        <f>(IF((VLOOKUP(Table2[[#This Row],[SKU]],'[1]All Skus'!$A:$Y,2,FALSE))="AMX",(VLOOKUP(Table2[[#This Row],[SKU]],'[1]All Skus'!$A:$Y,20,FALSE)),""))</f>
        <v>6.3</v>
      </c>
      <c r="Q74" s="23">
        <f>(IF((VLOOKUP(Table2[[#This Row],[SKU]],'[1]All Skus'!$A:$Y,2,FALSE))="AMX",(VLOOKUP(Table2[[#This Row],[SKU]],'[1]All Skus'!$A:$Y,21,FALSE)),""))</f>
        <v>0.98</v>
      </c>
      <c r="R74" s="18" t="str">
        <f>(IF((VLOOKUP(Table2[[#This Row],[SKU]],'[1]All Skus'!$A:$Y,2,FALSE))="AMX",(VLOOKUP(Table2[[#This Row],[SKU]],'[1]All Skus'!$A:$Y,22,FALSE)),""))</f>
        <v>CN</v>
      </c>
      <c r="S74" s="18" t="str">
        <f>(IF((VLOOKUP(Table2[[#This Row],[SKU]],'[1]All Skus'!$A:$Y,2,FALSE))="AMX",(VLOOKUP(Table2[[#This Row],[SKU]],'[1]All Skus'!$A:$Y,23,FALSE)),""))</f>
        <v>Non Compliant</v>
      </c>
      <c r="T74" s="24" t="str">
        <f>(IF((VLOOKUP(Table2[[#This Row],[SKU]],'[1]All Skus'!$A:$Y,2,FALSE))="AMX",(VLOOKUP(Table2[[#This Row],[SKU]],'[1]All Skus'!$A:$Y,24,FALSE)),""))</f>
        <v>https://www.amx.com/en-US/products/dxfp-tx-4k60</v>
      </c>
      <c r="U74" s="18">
        <v>72</v>
      </c>
    </row>
    <row r="75" spans="1:21" ht="15" customHeight="1" x14ac:dyDescent="0.3">
      <c r="A75" s="16" t="s">
        <v>93</v>
      </c>
      <c r="B75" s="17" t="str">
        <f>(IF((VLOOKUP(Table2[[#This Row],[SKU]],'[1]All Skus'!$A:$Y,2,FALSE))="AMX",(VLOOKUP(Table2[[#This Row],[SKU]],'[1]All Skus'!$A:$Y,3,FALSE)),""))</f>
        <v>Digital Media Switchers</v>
      </c>
      <c r="C75" s="17" t="str">
        <f>(IF((VLOOKUP(Table2[[#This Row],[SKU]],'[1]All Skus'!$A:$Y,2,FALSE))="AMX",(VLOOKUP(Table2[[#This Row],[SKU]],'[1]All Skus'!$A:$Y,4,FALSE)),""))</f>
        <v>DXFP-TX-4K60-TAA</v>
      </c>
      <c r="D75" s="18" t="str">
        <f>(IF((VLOOKUP(Table2[[#This Row],[SKU]],'[1]All Skus'!$A:$Y,2,FALSE))="AMX",(VLOOKUP(Table2[[#This Row],[SKU]],'[1]All Skus'!$A:$Y,5,FALSE)),""))</f>
        <v>AMX-ENV</v>
      </c>
      <c r="E75" s="19">
        <f>(IF((VLOOKUP(Table2[[#This Row],[SKU]],'[1]All Skus'!$A:$Y,2,FALSE))="AMX",(VLOOKUP(Table2[[#This Row],[SKU]],'[1]All Skus'!$A:$Y,6,FALSE)),""))</f>
        <v>0</v>
      </c>
      <c r="F75" s="19">
        <f>(IF((VLOOKUP(Table2[[#This Row],[SKU]],'[1]All Skus'!$A:$Y,2,FALSE))="AMX",(VLOOKUP(Table2[[#This Row],[SKU]],'[1]All Skus'!$A:$Y,7,FALSE)),""))</f>
        <v>0</v>
      </c>
      <c r="G75" s="20" t="str">
        <f>(IF((VLOOKUP(Table2[[#This Row],[SKU]],'[1]All Skus'!$A:$Y,2,FALSE))="AMX",(VLOOKUP(Table2[[#This Row],[SKU]],'[1]All Skus'!$A:$Y,8,FALSE)),""))</f>
        <v>DXLink Fiber 4K60 Transmitter, TAA</v>
      </c>
      <c r="H75" s="20" t="str">
        <f>(IF((VLOOKUP(Table2[[#This Row],[SKU]],'[1]All Skus'!$A:$Y,2,FALSE))="AMX",(VLOOKUP(Table2[[#This Row],[SKU]],'[1]All Skus'!$A:$Y,9,FALSE)),""))</f>
        <v>DXLink Fiber 4K60 Transmitter, TAA</v>
      </c>
      <c r="I75" s="21">
        <f>(IF((VLOOKUP(Table2[[#This Row],[SKU]],'[1]All Skus'!$A:$Y,2,FALSE))="AMX",(VLOOKUP(Table2[[#This Row],[SKU]],'[1]All Skus'!$A:$Y,10,FALSE)),""))</f>
        <v>2180</v>
      </c>
      <c r="J75" s="21">
        <f>(IF((VLOOKUP(Table2[[#This Row],[SKU]],'[1]All Skus'!$A:$Y,2,FALSE))="AMX",(VLOOKUP(Table2[[#This Row],[SKU]],'[1]All Skus'!$A:$Y,11,FALSE)),""))</f>
        <v>2180</v>
      </c>
      <c r="K75" s="22">
        <f>(IF((VLOOKUP(Table2[[#This Row],[SKU]],'[1]All Skus'!$A:$Y,2,FALSE))="AMX",(VLOOKUP(Table2[[#This Row],[SKU]],'[1]All Skus'!$A:$Y,15,FALSE)),""))</f>
        <v>0</v>
      </c>
      <c r="L75" s="18">
        <f>(IF((VLOOKUP(Table2[[#This Row],[SKU]],'[1]All Skus'!$A:$Y,2,FALSE))="AMX",(VLOOKUP(Table2[[#This Row],[SKU]],'[1]All Skus'!$A:$Y,16,FALSE)),""))</f>
        <v>718878026526</v>
      </c>
      <c r="M75" s="18">
        <f>(IF((VLOOKUP(Table2[[#This Row],[SKU]],'[1]All Skus'!$A:$Y,2,FALSE))="AMX",(VLOOKUP(Table2[[#This Row],[SKU]],'[1]All Skus'!$A:$Y,17,FALSE)),""))</f>
        <v>0</v>
      </c>
      <c r="N75" s="23">
        <f>(IF((VLOOKUP(Table2[[#This Row],[SKU]],'[1]All Skus'!$A:$Y,2,FALSE))="AMX",(VLOOKUP(Table2[[#This Row],[SKU]],'[1]All Skus'!$A:$Y,18,FALSE)),""))</f>
        <v>1.94</v>
      </c>
      <c r="O75" s="23">
        <f>(IF((VLOOKUP(Table2[[#This Row],[SKU]],'[1]All Skus'!$A:$Y,2,FALSE))="AMX",(VLOOKUP(Table2[[#This Row],[SKU]],'[1]All Skus'!$A:$Y,19,FALSE)),""))</f>
        <v>8.66</v>
      </c>
      <c r="P75" s="23">
        <f>(IF((VLOOKUP(Table2[[#This Row],[SKU]],'[1]All Skus'!$A:$Y,2,FALSE))="AMX",(VLOOKUP(Table2[[#This Row],[SKU]],'[1]All Skus'!$A:$Y,20,FALSE)),""))</f>
        <v>6.3</v>
      </c>
      <c r="Q75" s="23">
        <f>(IF((VLOOKUP(Table2[[#This Row],[SKU]],'[1]All Skus'!$A:$Y,2,FALSE))="AMX",(VLOOKUP(Table2[[#This Row],[SKU]],'[1]All Skus'!$A:$Y,21,FALSE)),""))</f>
        <v>0.98</v>
      </c>
      <c r="R75" s="18" t="str">
        <f>(IF((VLOOKUP(Table2[[#This Row],[SKU]],'[1]All Skus'!$A:$Y,2,FALSE))="AMX",(VLOOKUP(Table2[[#This Row],[SKU]],'[1]All Skus'!$A:$Y,22,FALSE)),""))</f>
        <v>TW</v>
      </c>
      <c r="S75" s="18" t="str">
        <f>(IF((VLOOKUP(Table2[[#This Row],[SKU]],'[1]All Skus'!$A:$Y,2,FALSE))="AMX",(VLOOKUP(Table2[[#This Row],[SKU]],'[1]All Skus'!$A:$Y,23,FALSE)),""))</f>
        <v>Compliant</v>
      </c>
      <c r="T75" s="24" t="str">
        <f>(IF((VLOOKUP(Table2[[#This Row],[SKU]],'[1]All Skus'!$A:$Y,2,FALSE))="AMX",(VLOOKUP(Table2[[#This Row],[SKU]],'[1]All Skus'!$A:$Y,24,FALSE)),""))</f>
        <v>https://www.amx.com/en-US/products/dxfp-tx-4k60</v>
      </c>
      <c r="U75" s="18">
        <v>73</v>
      </c>
    </row>
    <row r="76" spans="1:21" ht="15" customHeight="1" x14ac:dyDescent="0.3">
      <c r="A76" s="16" t="s">
        <v>94</v>
      </c>
      <c r="B76" s="17" t="str">
        <f>(IF((VLOOKUP(Table2[[#This Row],[SKU]],'[1]All Skus'!$A:$Y,2,FALSE))="AMX",(VLOOKUP(Table2[[#This Row],[SKU]],'[1]All Skus'!$A:$Y,3,FALSE)),""))</f>
        <v>Digital Media Switchers</v>
      </c>
      <c r="C76" s="17" t="str">
        <f>(IF((VLOOKUP(Table2[[#This Row],[SKU]],'[1]All Skus'!$A:$Y,2,FALSE))="AMX",(VLOOKUP(Table2[[#This Row],[SKU]],'[1]All Skus'!$A:$Y,4,FALSE)),""))</f>
        <v>DXL-RX-4K60</v>
      </c>
      <c r="D76" s="18" t="str">
        <f>(IF((VLOOKUP(Table2[[#This Row],[SKU]],'[1]All Skus'!$A:$Y,2,FALSE))="AMX",(VLOOKUP(Table2[[#This Row],[SKU]],'[1]All Skus'!$A:$Y,5,FALSE)),""))</f>
        <v>AMX-ENV</v>
      </c>
      <c r="E76" s="19">
        <f>(IF((VLOOKUP(Table2[[#This Row],[SKU]],'[1]All Skus'!$A:$Y,2,FALSE))="AMX",(VLOOKUP(Table2[[#This Row],[SKU]],'[1]All Skus'!$A:$Y,6,FALSE)),""))</f>
        <v>0</v>
      </c>
      <c r="F76" s="19">
        <f>(IF((VLOOKUP(Table2[[#This Row],[SKU]],'[1]All Skus'!$A:$Y,2,FALSE))="AMX",(VLOOKUP(Table2[[#This Row],[SKU]],'[1]All Skus'!$A:$Y,7,FALSE)),""))</f>
        <v>0</v>
      </c>
      <c r="G76" s="20" t="str">
        <f>(IF((VLOOKUP(Table2[[#This Row],[SKU]],'[1]All Skus'!$A:$Y,2,FALSE))="AMX",(VLOOKUP(Table2[[#This Row],[SKU]],'[1]All Skus'!$A:$Y,8,FALSE)),""))</f>
        <v>DXLite 4K60 4:4:4 HDBaseT Receiver</v>
      </c>
      <c r="H76" s="20" t="str">
        <f>(IF((VLOOKUP(Table2[[#This Row],[SKU]],'[1]All Skus'!$A:$Y,2,FALSE))="AMX",(VLOOKUP(Table2[[#This Row],[SKU]],'[1]All Skus'!$A:$Y,9,FALSE)),""))</f>
        <v>DXLite 4K60 4:4:4 HDBaseT Receiver</v>
      </c>
      <c r="I76" s="21">
        <f>(IF((VLOOKUP(Table2[[#This Row],[SKU]],'[1]All Skus'!$A:$Y,2,FALSE))="AMX",(VLOOKUP(Table2[[#This Row],[SKU]],'[1]All Skus'!$A:$Y,10,FALSE)),""))</f>
        <v>776.62</v>
      </c>
      <c r="J76" s="21">
        <f>(IF((VLOOKUP(Table2[[#This Row],[SKU]],'[1]All Skus'!$A:$Y,2,FALSE))="AMX",(VLOOKUP(Table2[[#This Row],[SKU]],'[1]All Skus'!$A:$Y,11,FALSE)),""))</f>
        <v>776.62</v>
      </c>
      <c r="K76" s="22">
        <f>(IF((VLOOKUP(Table2[[#This Row],[SKU]],'[1]All Skus'!$A:$Y,2,FALSE))="AMX",(VLOOKUP(Table2[[#This Row],[SKU]],'[1]All Skus'!$A:$Y,15,FALSE)),""))</f>
        <v>0</v>
      </c>
      <c r="L76" s="18">
        <f>(IF((VLOOKUP(Table2[[#This Row],[SKU]],'[1]All Skus'!$A:$Y,2,FALSE))="AMX",(VLOOKUP(Table2[[#This Row],[SKU]],'[1]All Skus'!$A:$Y,16,FALSE)),""))</f>
        <v>718878003978</v>
      </c>
      <c r="M76" s="18">
        <f>(IF((VLOOKUP(Table2[[#This Row],[SKU]],'[1]All Skus'!$A:$Y,2,FALSE))="AMX",(VLOOKUP(Table2[[#This Row],[SKU]],'[1]All Skus'!$A:$Y,17,FALSE)),""))</f>
        <v>0</v>
      </c>
      <c r="N76" s="23">
        <f>(IF((VLOOKUP(Table2[[#This Row],[SKU]],'[1]All Skus'!$A:$Y,2,FALSE))="AMX",(VLOOKUP(Table2[[#This Row],[SKU]],'[1]All Skus'!$A:$Y,18,FALSE)),""))</f>
        <v>0</v>
      </c>
      <c r="O76" s="23">
        <f>(IF((VLOOKUP(Table2[[#This Row],[SKU]],'[1]All Skus'!$A:$Y,2,FALSE))="AMX",(VLOOKUP(Table2[[#This Row],[SKU]],'[1]All Skus'!$A:$Y,19,FALSE)),""))</f>
        <v>5.6260000000000003</v>
      </c>
      <c r="P76" s="23">
        <f>(IF((VLOOKUP(Table2[[#This Row],[SKU]],'[1]All Skus'!$A:$Y,2,FALSE))="AMX",(VLOOKUP(Table2[[#This Row],[SKU]],'[1]All Skus'!$A:$Y,20,FALSE)),""))</f>
        <v>5.15</v>
      </c>
      <c r="Q76" s="23">
        <f>(IF((VLOOKUP(Table2[[#This Row],[SKU]],'[1]All Skus'!$A:$Y,2,FALSE))="AMX",(VLOOKUP(Table2[[#This Row],[SKU]],'[1]All Skus'!$A:$Y,21,FALSE)),""))</f>
        <v>1.0129999999999999</v>
      </c>
      <c r="R76" s="18" t="str">
        <f>(IF((VLOOKUP(Table2[[#This Row],[SKU]],'[1]All Skus'!$A:$Y,2,FALSE))="AMX",(VLOOKUP(Table2[[#This Row],[SKU]],'[1]All Skus'!$A:$Y,22,FALSE)),""))</f>
        <v>MX</v>
      </c>
      <c r="S76" s="18" t="str">
        <f>(IF((VLOOKUP(Table2[[#This Row],[SKU]],'[1]All Skus'!$A:$Y,2,FALSE))="AMX",(VLOOKUP(Table2[[#This Row],[SKU]],'[1]All Skus'!$A:$Y,23,FALSE)),""))</f>
        <v>Compliant</v>
      </c>
      <c r="T76" s="24" t="str">
        <f>(IF((VLOOKUP(Table2[[#This Row],[SKU]],'[1]All Skus'!$A:$Y,2,FALSE))="AMX",(VLOOKUP(Table2[[#This Row],[SKU]],'[1]All Skus'!$A:$Y,24,FALSE)),""))</f>
        <v>https://www.amx.com/en-US/products/dxl-rx-4k60</v>
      </c>
      <c r="U76" s="18">
        <v>74</v>
      </c>
    </row>
    <row r="77" spans="1:21" ht="15" customHeight="1" x14ac:dyDescent="0.3">
      <c r="A77" s="16" t="s">
        <v>95</v>
      </c>
      <c r="B77" s="17" t="str">
        <f>(IF((VLOOKUP(Table2[[#This Row],[SKU]],'[1]All Skus'!$A:$Y,2,FALSE))="AMX",(VLOOKUP(Table2[[#This Row],[SKU]],'[1]All Skus'!$A:$Y,3,FALSE)),""))</f>
        <v>Digital Media Switchers</v>
      </c>
      <c r="C77" s="17" t="str">
        <f>(IF((VLOOKUP(Table2[[#This Row],[SKU]],'[1]All Skus'!$A:$Y,2,FALSE))="AMX",(VLOOKUP(Table2[[#This Row],[SKU]],'[1]All Skus'!$A:$Y,4,FALSE)),""))</f>
        <v>DX-RX-4K60</v>
      </c>
      <c r="D77" s="18" t="str">
        <f>(IF((VLOOKUP(Table2[[#This Row],[SKU]],'[1]All Skus'!$A:$Y,2,FALSE))="AMX",(VLOOKUP(Table2[[#This Row],[SKU]],'[1]All Skus'!$A:$Y,5,FALSE)),""))</f>
        <v>AMX-ENV</v>
      </c>
      <c r="E77" s="19">
        <f>(IF((VLOOKUP(Table2[[#This Row],[SKU]],'[1]All Skus'!$A:$Y,2,FALSE))="AMX",(VLOOKUP(Table2[[#This Row],[SKU]],'[1]All Skus'!$A:$Y,6,FALSE)),""))</f>
        <v>0</v>
      </c>
      <c r="F77" s="19">
        <f>(IF((VLOOKUP(Table2[[#This Row],[SKU]],'[1]All Skus'!$A:$Y,2,FALSE))="AMX",(VLOOKUP(Table2[[#This Row],[SKU]],'[1]All Skus'!$A:$Y,7,FALSE)),""))</f>
        <v>0</v>
      </c>
      <c r="G77" s="20" t="str">
        <f>(IF((VLOOKUP(Table2[[#This Row],[SKU]],'[1]All Skus'!$A:$Y,2,FALSE))="AMX",(VLOOKUP(Table2[[#This Row],[SKU]],'[1]All Skus'!$A:$Y,8,FALSE)),""))</f>
        <v>DXLink 4K60 HDMI Twisted Pair Receiver</v>
      </c>
      <c r="H77" s="20" t="str">
        <f>(IF((VLOOKUP(Table2[[#This Row],[SKU]],'[1]All Skus'!$A:$Y,2,FALSE))="AMX",(VLOOKUP(Table2[[#This Row],[SKU]],'[1]All Skus'!$A:$Y,9,FALSE)),""))</f>
        <v>DXLink 4K60 HDMI Twisted Pair Receiver</v>
      </c>
      <c r="I77" s="21">
        <f>(IF((VLOOKUP(Table2[[#This Row],[SKU]],'[1]All Skus'!$A:$Y,2,FALSE))="AMX",(VLOOKUP(Table2[[#This Row],[SKU]],'[1]All Skus'!$A:$Y,10,FALSE)),""))</f>
        <v>1765</v>
      </c>
      <c r="J77" s="21">
        <f>(IF((VLOOKUP(Table2[[#This Row],[SKU]],'[1]All Skus'!$A:$Y,2,FALSE))="AMX",(VLOOKUP(Table2[[#This Row],[SKU]],'[1]All Skus'!$A:$Y,11,FALSE)),""))</f>
        <v>1765</v>
      </c>
      <c r="K77" s="22">
        <f>(IF((VLOOKUP(Table2[[#This Row],[SKU]],'[1]All Skus'!$A:$Y,2,FALSE))="AMX",(VLOOKUP(Table2[[#This Row],[SKU]],'[1]All Skus'!$A:$Y,15,FALSE)),""))</f>
        <v>0</v>
      </c>
      <c r="L77" s="18">
        <f>(IF((VLOOKUP(Table2[[#This Row],[SKU]],'[1]All Skus'!$A:$Y,2,FALSE))="AMX",(VLOOKUP(Table2[[#This Row],[SKU]],'[1]All Skus'!$A:$Y,16,FALSE)),""))</f>
        <v>718878026533</v>
      </c>
      <c r="M77" s="18">
        <f>(IF((VLOOKUP(Table2[[#This Row],[SKU]],'[1]All Skus'!$A:$Y,2,FALSE))="AMX",(VLOOKUP(Table2[[#This Row],[SKU]],'[1]All Skus'!$A:$Y,17,FALSE)),""))</f>
        <v>0</v>
      </c>
      <c r="N77" s="23">
        <f>(IF((VLOOKUP(Table2[[#This Row],[SKU]],'[1]All Skus'!$A:$Y,2,FALSE))="AMX",(VLOOKUP(Table2[[#This Row],[SKU]],'[1]All Skus'!$A:$Y,18,FALSE)),""))</f>
        <v>2.2000000000000002</v>
      </c>
      <c r="O77" s="23">
        <f>(IF((VLOOKUP(Table2[[#This Row],[SKU]],'[1]All Skus'!$A:$Y,2,FALSE))="AMX",(VLOOKUP(Table2[[#This Row],[SKU]],'[1]All Skus'!$A:$Y,19,FALSE)),""))</f>
        <v>8.67</v>
      </c>
      <c r="P77" s="23">
        <f>(IF((VLOOKUP(Table2[[#This Row],[SKU]],'[1]All Skus'!$A:$Y,2,FALSE))="AMX",(VLOOKUP(Table2[[#This Row],[SKU]],'[1]All Skus'!$A:$Y,20,FALSE)),""))</f>
        <v>6.33</v>
      </c>
      <c r="Q77" s="23">
        <f>(IF((VLOOKUP(Table2[[#This Row],[SKU]],'[1]All Skus'!$A:$Y,2,FALSE))="AMX",(VLOOKUP(Table2[[#This Row],[SKU]],'[1]All Skus'!$A:$Y,21,FALSE)),""))</f>
        <v>1</v>
      </c>
      <c r="R77" s="18" t="str">
        <f>(IF((VLOOKUP(Table2[[#This Row],[SKU]],'[1]All Skus'!$A:$Y,2,FALSE))="AMX",(VLOOKUP(Table2[[#This Row],[SKU]],'[1]All Skus'!$A:$Y,22,FALSE)),""))</f>
        <v>CN</v>
      </c>
      <c r="S77" s="18" t="str">
        <f>(IF((VLOOKUP(Table2[[#This Row],[SKU]],'[1]All Skus'!$A:$Y,2,FALSE))="AMX",(VLOOKUP(Table2[[#This Row],[SKU]],'[1]All Skus'!$A:$Y,23,FALSE)),""))</f>
        <v>Non Compliant</v>
      </c>
      <c r="T77" s="24" t="str">
        <f>(IF((VLOOKUP(Table2[[#This Row],[SKU]],'[1]All Skus'!$A:$Y,2,FALSE))="AMX",(VLOOKUP(Table2[[#This Row],[SKU]],'[1]All Skus'!$A:$Y,24,FALSE)),""))</f>
        <v>https://www.amx.com/en-US/products/dx-rx-4k60</v>
      </c>
      <c r="U77" s="18">
        <v>75</v>
      </c>
    </row>
    <row r="78" spans="1:21" ht="15" customHeight="1" x14ac:dyDescent="0.3">
      <c r="A78" s="16" t="s">
        <v>96</v>
      </c>
      <c r="B78" s="17" t="str">
        <f>(IF((VLOOKUP(Table2[[#This Row],[SKU]],'[1]All Skus'!$A:$Y,2,FALSE))="AMX",(VLOOKUP(Table2[[#This Row],[SKU]],'[1]All Skus'!$A:$Y,3,FALSE)),""))</f>
        <v>Digital Media Switchers</v>
      </c>
      <c r="C78" s="17" t="str">
        <f>(IF((VLOOKUP(Table2[[#This Row],[SKU]],'[1]All Skus'!$A:$Y,2,FALSE))="AMX",(VLOOKUP(Table2[[#This Row],[SKU]],'[1]All Skus'!$A:$Y,4,FALSE)),""))</f>
        <v>DX-RX-4K60-TAA</v>
      </c>
      <c r="D78" s="18" t="str">
        <f>(IF((VLOOKUP(Table2[[#This Row],[SKU]],'[1]All Skus'!$A:$Y,2,FALSE))="AMX",(VLOOKUP(Table2[[#This Row],[SKU]],'[1]All Skus'!$A:$Y,5,FALSE)),""))</f>
        <v>AMX-ENV</v>
      </c>
      <c r="E78" s="19">
        <f>(IF((VLOOKUP(Table2[[#This Row],[SKU]],'[1]All Skus'!$A:$Y,2,FALSE))="AMX",(VLOOKUP(Table2[[#This Row],[SKU]],'[1]All Skus'!$A:$Y,6,FALSE)),""))</f>
        <v>0</v>
      </c>
      <c r="F78" s="19">
        <f>(IF((VLOOKUP(Table2[[#This Row],[SKU]],'[1]All Skus'!$A:$Y,2,FALSE))="AMX",(VLOOKUP(Table2[[#This Row],[SKU]],'[1]All Skus'!$A:$Y,7,FALSE)),""))</f>
        <v>0</v>
      </c>
      <c r="G78" s="20" t="str">
        <f>(IF((VLOOKUP(Table2[[#This Row],[SKU]],'[1]All Skus'!$A:$Y,2,FALSE))="AMX",(VLOOKUP(Table2[[#This Row],[SKU]],'[1]All Skus'!$A:$Y,8,FALSE)),""))</f>
        <v>DXLink 4K60 HDMI Twisted Pair Receiver，TAA</v>
      </c>
      <c r="H78" s="20" t="str">
        <f>(IF((VLOOKUP(Table2[[#This Row],[SKU]],'[1]All Skus'!$A:$Y,2,FALSE))="AMX",(VLOOKUP(Table2[[#This Row],[SKU]],'[1]All Skus'!$A:$Y,9,FALSE)),""))</f>
        <v>DXLink 4K60 HDMI Twisted Pair Receiver，TAA</v>
      </c>
      <c r="I78" s="21">
        <f>(IF((VLOOKUP(Table2[[#This Row],[SKU]],'[1]All Skus'!$A:$Y,2,FALSE))="AMX",(VLOOKUP(Table2[[#This Row],[SKU]],'[1]All Skus'!$A:$Y,10,FALSE)),""))</f>
        <v>1575</v>
      </c>
      <c r="J78" s="21">
        <f>(IF((VLOOKUP(Table2[[#This Row],[SKU]],'[1]All Skus'!$A:$Y,2,FALSE))="AMX",(VLOOKUP(Table2[[#This Row],[SKU]],'[1]All Skus'!$A:$Y,11,FALSE)),""))</f>
        <v>1575</v>
      </c>
      <c r="K78" s="22">
        <f>(IF((VLOOKUP(Table2[[#This Row],[SKU]],'[1]All Skus'!$A:$Y,2,FALSE))="AMX",(VLOOKUP(Table2[[#This Row],[SKU]],'[1]All Skus'!$A:$Y,15,FALSE)),""))</f>
        <v>0</v>
      </c>
      <c r="L78" s="18">
        <f>(IF((VLOOKUP(Table2[[#This Row],[SKU]],'[1]All Skus'!$A:$Y,2,FALSE))="AMX",(VLOOKUP(Table2[[#This Row],[SKU]],'[1]All Skus'!$A:$Y,16,FALSE)),""))</f>
        <v>718878026540</v>
      </c>
      <c r="M78" s="18">
        <f>(IF((VLOOKUP(Table2[[#This Row],[SKU]],'[1]All Skus'!$A:$Y,2,FALSE))="AMX",(VLOOKUP(Table2[[#This Row],[SKU]],'[1]All Skus'!$A:$Y,17,FALSE)),""))</f>
        <v>0</v>
      </c>
      <c r="N78" s="23">
        <f>(IF((VLOOKUP(Table2[[#This Row],[SKU]],'[1]All Skus'!$A:$Y,2,FALSE))="AMX",(VLOOKUP(Table2[[#This Row],[SKU]],'[1]All Skus'!$A:$Y,18,FALSE)),""))</f>
        <v>2.2000000000000002</v>
      </c>
      <c r="O78" s="23">
        <f>(IF((VLOOKUP(Table2[[#This Row],[SKU]],'[1]All Skus'!$A:$Y,2,FALSE))="AMX",(VLOOKUP(Table2[[#This Row],[SKU]],'[1]All Skus'!$A:$Y,19,FALSE)),""))</f>
        <v>8.67</v>
      </c>
      <c r="P78" s="23">
        <f>(IF((VLOOKUP(Table2[[#This Row],[SKU]],'[1]All Skus'!$A:$Y,2,FALSE))="AMX",(VLOOKUP(Table2[[#This Row],[SKU]],'[1]All Skus'!$A:$Y,20,FALSE)),""))</f>
        <v>6.33</v>
      </c>
      <c r="Q78" s="23">
        <f>(IF((VLOOKUP(Table2[[#This Row],[SKU]],'[1]All Skus'!$A:$Y,2,FALSE))="AMX",(VLOOKUP(Table2[[#This Row],[SKU]],'[1]All Skus'!$A:$Y,21,FALSE)),""))</f>
        <v>1</v>
      </c>
      <c r="R78" s="18" t="str">
        <f>(IF((VLOOKUP(Table2[[#This Row],[SKU]],'[1]All Skus'!$A:$Y,2,FALSE))="AMX",(VLOOKUP(Table2[[#This Row],[SKU]],'[1]All Skus'!$A:$Y,22,FALSE)),""))</f>
        <v>TW</v>
      </c>
      <c r="S78" s="18" t="str">
        <f>(IF((VLOOKUP(Table2[[#This Row],[SKU]],'[1]All Skus'!$A:$Y,2,FALSE))="AMX",(VLOOKUP(Table2[[#This Row],[SKU]],'[1]All Skus'!$A:$Y,23,FALSE)),""))</f>
        <v>Compliant</v>
      </c>
      <c r="T78" s="24" t="str">
        <f>(IF((VLOOKUP(Table2[[#This Row],[SKU]],'[1]All Skus'!$A:$Y,2,FALSE))="AMX",(VLOOKUP(Table2[[#This Row],[SKU]],'[1]All Skus'!$A:$Y,24,FALSE)),""))</f>
        <v>https://www.amx.com/en-US/products/dx-rx-4k60</v>
      </c>
      <c r="U78" s="18">
        <v>76</v>
      </c>
    </row>
    <row r="79" spans="1:21" ht="15" customHeight="1" x14ac:dyDescent="0.3">
      <c r="A79" s="16" t="s">
        <v>97</v>
      </c>
      <c r="B79" s="17" t="str">
        <f>(IF((VLOOKUP(Table2[[#This Row],[SKU]],'[1]All Skus'!$A:$Y,2,FALSE))="AMX",(VLOOKUP(Table2[[#This Row],[SKU]],'[1]All Skus'!$A:$Y,3,FALSE)),""))</f>
        <v>Digital Media Switchers</v>
      </c>
      <c r="C79" s="17" t="str">
        <f>(IF((VLOOKUP(Table2[[#This Row],[SKU]],'[1]All Skus'!$A:$Y,2,FALSE))="AMX",(VLOOKUP(Table2[[#This Row],[SKU]],'[1]All Skus'!$A:$Y,4,FALSE)),""))</f>
        <v>DXF-RX-MMD</v>
      </c>
      <c r="D79" s="18" t="str">
        <f>(IF((VLOOKUP(Table2[[#This Row],[SKU]],'[1]All Skus'!$A:$Y,2,FALSE))="AMX",(VLOOKUP(Table2[[#This Row],[SKU]],'[1]All Skus'!$A:$Y,5,FALSE)),""))</f>
        <v>AMX-ENV</v>
      </c>
      <c r="E79" s="19">
        <f>(IF((VLOOKUP(Table2[[#This Row],[SKU]],'[1]All Skus'!$A:$Y,2,FALSE))="AMX",(VLOOKUP(Table2[[#This Row],[SKU]],'[1]All Skus'!$A:$Y,6,FALSE)),""))</f>
        <v>0</v>
      </c>
      <c r="F79" s="28" t="str">
        <f>(IF((VLOOKUP(Table2[[#This Row],[SKU]],'[1]All Skus'!$A:$Y,2,FALSE))="AMX",(VLOOKUP(Table2[[#This Row],[SKU]],'[1]All Skus'!$A:$Y,7,FALSE)),""))</f>
        <v>Limited Quantity - REDUCED</v>
      </c>
      <c r="G79" s="20" t="str">
        <f>(IF((VLOOKUP(Table2[[#This Row],[SKU]],'[1]All Skus'!$A:$Y,2,FALSE))="AMX",(VLOOKUP(Table2[[#This Row],[SKU]],'[1]All Skus'!$A:$Y,8,FALSE)),""))</f>
        <v>DXLink HDMI Multimode Fiber Receiver, Duplex</v>
      </c>
      <c r="H79" s="20" t="str">
        <f>(IF((VLOOKUP(Table2[[#This Row],[SKU]],'[1]All Skus'!$A:$Y,2,FALSE))="AMX",(VLOOKUP(Table2[[#This Row],[SKU]],'[1]All Skus'!$A:$Y,9,FALSE)),""))</f>
        <v>DXLink Fiber HDMI Receiver Module (multimode/duplex), with SmartScale, HDCP compliant, compatible with Enova DGX DXLink Multimode Fiber Output Boards</v>
      </c>
      <c r="I79" s="21">
        <f>(IF((VLOOKUP(Table2[[#This Row],[SKU]],'[1]All Skus'!$A:$Y,2,FALSE))="AMX",(VLOOKUP(Table2[[#This Row],[SKU]],'[1]All Skus'!$A:$Y,10,FALSE)),""))</f>
        <v>935</v>
      </c>
      <c r="J79" s="21">
        <f>(IF((VLOOKUP(Table2[[#This Row],[SKU]],'[1]All Skus'!$A:$Y,2,FALSE))="AMX",(VLOOKUP(Table2[[#This Row],[SKU]],'[1]All Skus'!$A:$Y,11,FALSE)),""))</f>
        <v>935</v>
      </c>
      <c r="K79" s="22">
        <f>(IF((VLOOKUP(Table2[[#This Row],[SKU]],'[1]All Skus'!$A:$Y,2,FALSE))="AMX",(VLOOKUP(Table2[[#This Row],[SKU]],'[1]All Skus'!$A:$Y,15,FALSE)),""))</f>
        <v>0</v>
      </c>
      <c r="L79" s="18">
        <f>(IF((VLOOKUP(Table2[[#This Row],[SKU]],'[1]All Skus'!$A:$Y,2,FALSE))="AMX",(VLOOKUP(Table2[[#This Row],[SKU]],'[1]All Skus'!$A:$Y,16,FALSE)),""))</f>
        <v>718878022337</v>
      </c>
      <c r="M79" s="18">
        <f>(IF((VLOOKUP(Table2[[#This Row],[SKU]],'[1]All Skus'!$A:$Y,2,FALSE))="AMX",(VLOOKUP(Table2[[#This Row],[SKU]],'[1]All Skus'!$A:$Y,17,FALSE)),""))</f>
        <v>0</v>
      </c>
      <c r="N79" s="23">
        <f>(IF((VLOOKUP(Table2[[#This Row],[SKU]],'[1]All Skus'!$A:$Y,2,FALSE))="AMX",(VLOOKUP(Table2[[#This Row],[SKU]],'[1]All Skus'!$A:$Y,18,FALSE)),""))</f>
        <v>1.1000000000000001</v>
      </c>
      <c r="O79" s="23">
        <f>(IF((VLOOKUP(Table2[[#This Row],[SKU]],'[1]All Skus'!$A:$Y,2,FALSE))="AMX",(VLOOKUP(Table2[[#This Row],[SKU]],'[1]All Skus'!$A:$Y,19,FALSE)),""))</f>
        <v>8.75</v>
      </c>
      <c r="P79" s="23">
        <f>(IF((VLOOKUP(Table2[[#This Row],[SKU]],'[1]All Skus'!$A:$Y,2,FALSE))="AMX",(VLOOKUP(Table2[[#This Row],[SKU]],'[1]All Skus'!$A:$Y,20,FALSE)),""))</f>
        <v>5.2</v>
      </c>
      <c r="Q79" s="23">
        <f>(IF((VLOOKUP(Table2[[#This Row],[SKU]],'[1]All Skus'!$A:$Y,2,FALSE))="AMX",(VLOOKUP(Table2[[#This Row],[SKU]],'[1]All Skus'!$A:$Y,21,FALSE)),""))</f>
        <v>1</v>
      </c>
      <c r="R79" s="18" t="str">
        <f>(IF((VLOOKUP(Table2[[#This Row],[SKU]],'[1]All Skus'!$A:$Y,2,FALSE))="AMX",(VLOOKUP(Table2[[#This Row],[SKU]],'[1]All Skus'!$A:$Y,22,FALSE)),""))</f>
        <v>US</v>
      </c>
      <c r="S79" s="18" t="str">
        <f>(IF((VLOOKUP(Table2[[#This Row],[SKU]],'[1]All Skus'!$A:$Y,2,FALSE))="AMX",(VLOOKUP(Table2[[#This Row],[SKU]],'[1]All Skus'!$A:$Y,23,FALSE)),""))</f>
        <v>Compliant</v>
      </c>
      <c r="T79" s="24" t="str">
        <f>(IF((VLOOKUP(Table2[[#This Row],[SKU]],'[1]All Skus'!$A:$Y,2,FALSE))="AMX",(VLOOKUP(Table2[[#This Row],[SKU]],'[1]All Skus'!$A:$Y,24,FALSE)),""))</f>
        <v>https://www.amx.com/en-US/products/dxf-rx-mmd</v>
      </c>
      <c r="U79" s="18">
        <v>77</v>
      </c>
    </row>
    <row r="80" spans="1:21" ht="15" customHeight="1" x14ac:dyDescent="0.3">
      <c r="A80" s="16" t="s">
        <v>98</v>
      </c>
      <c r="B80" s="17" t="str">
        <f>(IF((VLOOKUP(Table2[[#This Row],[SKU]],'[1]All Skus'!$A:$Y,2,FALSE))="AMX",(VLOOKUP(Table2[[#This Row],[SKU]],'[1]All Skus'!$A:$Y,3,FALSE)),""))</f>
        <v>Digital Media Switchers</v>
      </c>
      <c r="C80" s="17" t="str">
        <f>(IF((VLOOKUP(Table2[[#This Row],[SKU]],'[1]All Skus'!$A:$Y,2,FALSE))="AMX",(VLOOKUP(Table2[[#This Row],[SKU]],'[1]All Skus'!$A:$Y,4,FALSE)),""))</f>
        <v>DXF-RX-MMS</v>
      </c>
      <c r="D80" s="18" t="str">
        <f>(IF((VLOOKUP(Table2[[#This Row],[SKU]],'[1]All Skus'!$A:$Y,2,FALSE))="AMX",(VLOOKUP(Table2[[#This Row],[SKU]],'[1]All Skus'!$A:$Y,5,FALSE)),""))</f>
        <v>AMX-ENV</v>
      </c>
      <c r="E80" s="19">
        <f>(IF((VLOOKUP(Table2[[#This Row],[SKU]],'[1]All Skus'!$A:$Y,2,FALSE))="AMX",(VLOOKUP(Table2[[#This Row],[SKU]],'[1]All Skus'!$A:$Y,6,FALSE)),""))</f>
        <v>0</v>
      </c>
      <c r="F80" s="28" t="str">
        <f>(IF((VLOOKUP(Table2[[#This Row],[SKU]],'[1]All Skus'!$A:$Y,2,FALSE))="AMX",(VLOOKUP(Table2[[#This Row],[SKU]],'[1]All Skus'!$A:$Y,7,FALSE)),""))</f>
        <v>Limited Quantity - REDUCED</v>
      </c>
      <c r="G80" s="20" t="str">
        <f>(IF((VLOOKUP(Table2[[#This Row],[SKU]],'[1]All Skus'!$A:$Y,2,FALSE))="AMX",(VLOOKUP(Table2[[#This Row],[SKU]],'[1]All Skus'!$A:$Y,8,FALSE)),""))</f>
        <v>DXLink HDMI Multimode Fiber Receiver, Simplex</v>
      </c>
      <c r="H80" s="20" t="str">
        <f>(IF((VLOOKUP(Table2[[#This Row],[SKU]],'[1]All Skus'!$A:$Y,2,FALSE))="AMX",(VLOOKUP(Table2[[#This Row],[SKU]],'[1]All Skus'!$A:$Y,9,FALSE)),""))</f>
        <v>DXLink Fiber HDMI Receiver Module (multimode/simplex), with SmartScale, HDCP compliant, compatible with Enova DGX DXLink Multimode Fiber Output Boards</v>
      </c>
      <c r="I80" s="21">
        <f>(IF((VLOOKUP(Table2[[#This Row],[SKU]],'[1]All Skus'!$A:$Y,2,FALSE))="AMX",(VLOOKUP(Table2[[#This Row],[SKU]],'[1]All Skus'!$A:$Y,10,FALSE)),""))</f>
        <v>2115</v>
      </c>
      <c r="J80" s="21">
        <f>(IF((VLOOKUP(Table2[[#This Row],[SKU]],'[1]All Skus'!$A:$Y,2,FALSE))="AMX",(VLOOKUP(Table2[[#This Row],[SKU]],'[1]All Skus'!$A:$Y,11,FALSE)),""))</f>
        <v>2115</v>
      </c>
      <c r="K80" s="22">
        <f>(IF((VLOOKUP(Table2[[#This Row],[SKU]],'[1]All Skus'!$A:$Y,2,FALSE))="AMX",(VLOOKUP(Table2[[#This Row],[SKU]],'[1]All Skus'!$A:$Y,15,FALSE)),""))</f>
        <v>0</v>
      </c>
      <c r="L80" s="18">
        <f>(IF((VLOOKUP(Table2[[#This Row],[SKU]],'[1]All Skus'!$A:$Y,2,FALSE))="AMX",(VLOOKUP(Table2[[#This Row],[SKU]],'[1]All Skus'!$A:$Y,16,FALSE)),""))</f>
        <v>718878249222</v>
      </c>
      <c r="M80" s="18">
        <f>(IF((VLOOKUP(Table2[[#This Row],[SKU]],'[1]All Skus'!$A:$Y,2,FALSE))="AMX",(VLOOKUP(Table2[[#This Row],[SKU]],'[1]All Skus'!$A:$Y,17,FALSE)),""))</f>
        <v>0</v>
      </c>
      <c r="N80" s="23">
        <f>(IF((VLOOKUP(Table2[[#This Row],[SKU]],'[1]All Skus'!$A:$Y,2,FALSE))="AMX",(VLOOKUP(Table2[[#This Row],[SKU]],'[1]All Skus'!$A:$Y,18,FALSE)),""))</f>
        <v>1.1000000000000001</v>
      </c>
      <c r="O80" s="23">
        <f>(IF((VLOOKUP(Table2[[#This Row],[SKU]],'[1]All Skus'!$A:$Y,2,FALSE))="AMX",(VLOOKUP(Table2[[#This Row],[SKU]],'[1]All Skus'!$A:$Y,19,FALSE)),""))</f>
        <v>8.75</v>
      </c>
      <c r="P80" s="23">
        <f>(IF((VLOOKUP(Table2[[#This Row],[SKU]],'[1]All Skus'!$A:$Y,2,FALSE))="AMX",(VLOOKUP(Table2[[#This Row],[SKU]],'[1]All Skus'!$A:$Y,20,FALSE)),""))</f>
        <v>5.2</v>
      </c>
      <c r="Q80" s="23">
        <f>(IF((VLOOKUP(Table2[[#This Row],[SKU]],'[1]All Skus'!$A:$Y,2,FALSE))="AMX",(VLOOKUP(Table2[[#This Row],[SKU]],'[1]All Skus'!$A:$Y,21,FALSE)),""))</f>
        <v>1</v>
      </c>
      <c r="R80" s="18" t="str">
        <f>(IF((VLOOKUP(Table2[[#This Row],[SKU]],'[1]All Skus'!$A:$Y,2,FALSE))="AMX",(VLOOKUP(Table2[[#This Row],[SKU]],'[1]All Skus'!$A:$Y,22,FALSE)),""))</f>
        <v>US</v>
      </c>
      <c r="S80" s="18" t="str">
        <f>(IF((VLOOKUP(Table2[[#This Row],[SKU]],'[1]All Skus'!$A:$Y,2,FALSE))="AMX",(VLOOKUP(Table2[[#This Row],[SKU]],'[1]All Skus'!$A:$Y,23,FALSE)),""))</f>
        <v>Compliant</v>
      </c>
      <c r="T80" s="24" t="str">
        <f>(IF((VLOOKUP(Table2[[#This Row],[SKU]],'[1]All Skus'!$A:$Y,2,FALSE))="AMX",(VLOOKUP(Table2[[#This Row],[SKU]],'[1]All Skus'!$A:$Y,24,FALSE)),""))</f>
        <v>https://www.amx.com/en-US/products/dxf-rx-mms</v>
      </c>
      <c r="U80" s="18">
        <v>78</v>
      </c>
    </row>
    <row r="81" spans="1:21" ht="15" customHeight="1" x14ac:dyDescent="0.3">
      <c r="A81" s="16" t="s">
        <v>99</v>
      </c>
      <c r="B81" s="17" t="str">
        <f>(IF((VLOOKUP(Table2[[#This Row],[SKU]],'[1]All Skus'!$A:$Y,2,FALSE))="AMX",(VLOOKUP(Table2[[#This Row],[SKU]],'[1]All Skus'!$A:$Y,3,FALSE)),""))</f>
        <v>Digital Media Switchers</v>
      </c>
      <c r="C81" s="17" t="str">
        <f>(IF((VLOOKUP(Table2[[#This Row],[SKU]],'[1]All Skus'!$A:$Y,2,FALSE))="AMX",(VLOOKUP(Table2[[#This Row],[SKU]],'[1]All Skus'!$A:$Y,4,FALSE)),""))</f>
        <v>DXFP-RX-4K60</v>
      </c>
      <c r="D81" s="18" t="str">
        <f>(IF((VLOOKUP(Table2[[#This Row],[SKU]],'[1]All Skus'!$A:$Y,2,FALSE))="AMX",(VLOOKUP(Table2[[#This Row],[SKU]],'[1]All Skus'!$A:$Y,5,FALSE)),""))</f>
        <v>AMX-ENV</v>
      </c>
      <c r="E81" s="19">
        <f>(IF((VLOOKUP(Table2[[#This Row],[SKU]],'[1]All Skus'!$A:$Y,2,FALSE))="AMX",(VLOOKUP(Table2[[#This Row],[SKU]],'[1]All Skus'!$A:$Y,6,FALSE)),""))</f>
        <v>0</v>
      </c>
      <c r="F81" s="19">
        <f>(IF((VLOOKUP(Table2[[#This Row],[SKU]],'[1]All Skus'!$A:$Y,2,FALSE))="AMX",(VLOOKUP(Table2[[#This Row],[SKU]],'[1]All Skus'!$A:$Y,7,FALSE)),""))</f>
        <v>0</v>
      </c>
      <c r="G81" s="20" t="str">
        <f>(IF((VLOOKUP(Table2[[#This Row],[SKU]],'[1]All Skus'!$A:$Y,2,FALSE))="AMX",(VLOOKUP(Table2[[#This Row],[SKU]],'[1]All Skus'!$A:$Y,8,FALSE)),""))</f>
        <v>DXLink 4K60 HDMI Fiber Receiver</v>
      </c>
      <c r="H81" s="20" t="str">
        <f>(IF((VLOOKUP(Table2[[#This Row],[SKU]],'[1]All Skus'!$A:$Y,2,FALSE))="AMX",(VLOOKUP(Table2[[#This Row],[SKU]],'[1]All Skus'!$A:$Y,9,FALSE)),""))</f>
        <v>DXLink 4K60 HDMI Fiber Receiver</v>
      </c>
      <c r="I81" s="21">
        <f>(IF((VLOOKUP(Table2[[#This Row],[SKU]],'[1]All Skus'!$A:$Y,2,FALSE))="AMX",(VLOOKUP(Table2[[#This Row],[SKU]],'[1]All Skus'!$A:$Y,10,FALSE)),""))</f>
        <v>2804.2000000000003</v>
      </c>
      <c r="J81" s="21">
        <f>(IF((VLOOKUP(Table2[[#This Row],[SKU]],'[1]All Skus'!$A:$Y,2,FALSE))="AMX",(VLOOKUP(Table2[[#This Row],[SKU]],'[1]All Skus'!$A:$Y,11,FALSE)),""))</f>
        <v>2804.2000000000003</v>
      </c>
      <c r="K81" s="22">
        <f>(IF((VLOOKUP(Table2[[#This Row],[SKU]],'[1]All Skus'!$A:$Y,2,FALSE))="AMX",(VLOOKUP(Table2[[#This Row],[SKU]],'[1]All Skus'!$A:$Y,15,FALSE)),""))</f>
        <v>0</v>
      </c>
      <c r="L81" s="18">
        <f>(IF((VLOOKUP(Table2[[#This Row],[SKU]],'[1]All Skus'!$A:$Y,2,FALSE))="AMX",(VLOOKUP(Table2[[#This Row],[SKU]],'[1]All Skus'!$A:$Y,16,FALSE)),""))</f>
        <v>718878026557</v>
      </c>
      <c r="M81" s="18">
        <f>(IF((VLOOKUP(Table2[[#This Row],[SKU]],'[1]All Skus'!$A:$Y,2,FALSE))="AMX",(VLOOKUP(Table2[[#This Row],[SKU]],'[1]All Skus'!$A:$Y,17,FALSE)),""))</f>
        <v>0</v>
      </c>
      <c r="N81" s="23">
        <f>(IF((VLOOKUP(Table2[[#This Row],[SKU]],'[1]All Skus'!$A:$Y,2,FALSE))="AMX",(VLOOKUP(Table2[[#This Row],[SKU]],'[1]All Skus'!$A:$Y,18,FALSE)),""))</f>
        <v>2.25</v>
      </c>
      <c r="O81" s="23">
        <f>(IF((VLOOKUP(Table2[[#This Row],[SKU]],'[1]All Skus'!$A:$Y,2,FALSE))="AMX",(VLOOKUP(Table2[[#This Row],[SKU]],'[1]All Skus'!$A:$Y,19,FALSE)),""))</f>
        <v>8.66</v>
      </c>
      <c r="P81" s="23">
        <f>(IF((VLOOKUP(Table2[[#This Row],[SKU]],'[1]All Skus'!$A:$Y,2,FALSE))="AMX",(VLOOKUP(Table2[[#This Row],[SKU]],'[1]All Skus'!$A:$Y,20,FALSE)),""))</f>
        <v>8.66</v>
      </c>
      <c r="Q81" s="23">
        <f>(IF((VLOOKUP(Table2[[#This Row],[SKU]],'[1]All Skus'!$A:$Y,2,FALSE))="AMX",(VLOOKUP(Table2[[#This Row],[SKU]],'[1]All Skus'!$A:$Y,21,FALSE)),""))</f>
        <v>0.98</v>
      </c>
      <c r="R81" s="18" t="str">
        <f>(IF((VLOOKUP(Table2[[#This Row],[SKU]],'[1]All Skus'!$A:$Y,2,FALSE))="AMX",(VLOOKUP(Table2[[#This Row],[SKU]],'[1]All Skus'!$A:$Y,22,FALSE)),""))</f>
        <v>CN</v>
      </c>
      <c r="S81" s="18" t="str">
        <f>(IF((VLOOKUP(Table2[[#This Row],[SKU]],'[1]All Skus'!$A:$Y,2,FALSE))="AMX",(VLOOKUP(Table2[[#This Row],[SKU]],'[1]All Skus'!$A:$Y,23,FALSE)),""))</f>
        <v>Non Compliant</v>
      </c>
      <c r="T81" s="24" t="str">
        <f>(IF((VLOOKUP(Table2[[#This Row],[SKU]],'[1]All Skus'!$A:$Y,2,FALSE))="AMX",(VLOOKUP(Table2[[#This Row],[SKU]],'[1]All Skus'!$A:$Y,24,FALSE)),""))</f>
        <v>https://www.amx.com/en-US/products/dxfp-rx-4k60</v>
      </c>
      <c r="U81" s="18">
        <v>79</v>
      </c>
    </row>
    <row r="82" spans="1:21" ht="15" customHeight="1" x14ac:dyDescent="0.3">
      <c r="A82" s="16" t="s">
        <v>100</v>
      </c>
      <c r="B82" s="17" t="str">
        <f>(IF((VLOOKUP(Table2[[#This Row],[SKU]],'[1]All Skus'!$A:$Y,2,FALSE))="AMX",(VLOOKUP(Table2[[#This Row],[SKU]],'[1]All Skus'!$A:$Y,3,FALSE)),""))</f>
        <v>Digital Media Switchers</v>
      </c>
      <c r="C82" s="17" t="str">
        <f>(IF((VLOOKUP(Table2[[#This Row],[SKU]],'[1]All Skus'!$A:$Y,2,FALSE))="AMX",(VLOOKUP(Table2[[#This Row],[SKU]],'[1]All Skus'!$A:$Y,4,FALSE)),""))</f>
        <v>DXFP-RX-4K60-TAA</v>
      </c>
      <c r="D82" s="18" t="str">
        <f>(IF((VLOOKUP(Table2[[#This Row],[SKU]],'[1]All Skus'!$A:$Y,2,FALSE))="AMX",(VLOOKUP(Table2[[#This Row],[SKU]],'[1]All Skus'!$A:$Y,5,FALSE)),""))</f>
        <v>AMX-ENV</v>
      </c>
      <c r="E82" s="19">
        <f>(IF((VLOOKUP(Table2[[#This Row],[SKU]],'[1]All Skus'!$A:$Y,2,FALSE))="AMX",(VLOOKUP(Table2[[#This Row],[SKU]],'[1]All Skus'!$A:$Y,6,FALSE)),""))</f>
        <v>0</v>
      </c>
      <c r="F82" s="19">
        <f>(IF((VLOOKUP(Table2[[#This Row],[SKU]],'[1]All Skus'!$A:$Y,2,FALSE))="AMX",(VLOOKUP(Table2[[#This Row],[SKU]],'[1]All Skus'!$A:$Y,7,FALSE)),""))</f>
        <v>0</v>
      </c>
      <c r="G82" s="20" t="str">
        <f>(IF((VLOOKUP(Table2[[#This Row],[SKU]],'[1]All Skus'!$A:$Y,2,FALSE))="AMX",(VLOOKUP(Table2[[#This Row],[SKU]],'[1]All Skus'!$A:$Y,8,FALSE)),""))</f>
        <v>DXLink 4K60 HDMI Fiber Receiver, TAA</v>
      </c>
      <c r="H82" s="20" t="str">
        <f>(IF((VLOOKUP(Table2[[#This Row],[SKU]],'[1]All Skus'!$A:$Y,2,FALSE))="AMX",(VLOOKUP(Table2[[#This Row],[SKU]],'[1]All Skus'!$A:$Y,9,FALSE)),""))</f>
        <v>DXLink 4K60 HDMI Fiber Receiver, TAA</v>
      </c>
      <c r="I82" s="21">
        <f>(IF((VLOOKUP(Table2[[#This Row],[SKU]],'[1]All Skus'!$A:$Y,2,FALSE))="AMX",(VLOOKUP(Table2[[#This Row],[SKU]],'[1]All Skus'!$A:$Y,10,FALSE)),""))</f>
        <v>2445</v>
      </c>
      <c r="J82" s="21">
        <f>(IF((VLOOKUP(Table2[[#This Row],[SKU]],'[1]All Skus'!$A:$Y,2,FALSE))="AMX",(VLOOKUP(Table2[[#This Row],[SKU]],'[1]All Skus'!$A:$Y,11,FALSE)),""))</f>
        <v>2445</v>
      </c>
      <c r="K82" s="22">
        <f>(IF((VLOOKUP(Table2[[#This Row],[SKU]],'[1]All Skus'!$A:$Y,2,FALSE))="AMX",(VLOOKUP(Table2[[#This Row],[SKU]],'[1]All Skus'!$A:$Y,15,FALSE)),""))</f>
        <v>0</v>
      </c>
      <c r="L82" s="18">
        <f>(IF((VLOOKUP(Table2[[#This Row],[SKU]],'[1]All Skus'!$A:$Y,2,FALSE))="AMX",(VLOOKUP(Table2[[#This Row],[SKU]],'[1]All Skus'!$A:$Y,16,FALSE)),""))</f>
        <v>718878026564</v>
      </c>
      <c r="M82" s="18">
        <f>(IF((VLOOKUP(Table2[[#This Row],[SKU]],'[1]All Skus'!$A:$Y,2,FALSE))="AMX",(VLOOKUP(Table2[[#This Row],[SKU]],'[1]All Skus'!$A:$Y,17,FALSE)),""))</f>
        <v>0</v>
      </c>
      <c r="N82" s="23">
        <f>(IF((VLOOKUP(Table2[[#This Row],[SKU]],'[1]All Skus'!$A:$Y,2,FALSE))="AMX",(VLOOKUP(Table2[[#This Row],[SKU]],'[1]All Skus'!$A:$Y,18,FALSE)),""))</f>
        <v>2.25</v>
      </c>
      <c r="O82" s="23">
        <f>(IF((VLOOKUP(Table2[[#This Row],[SKU]],'[1]All Skus'!$A:$Y,2,FALSE))="AMX",(VLOOKUP(Table2[[#This Row],[SKU]],'[1]All Skus'!$A:$Y,19,FALSE)),""))</f>
        <v>8.66</v>
      </c>
      <c r="P82" s="23">
        <f>(IF((VLOOKUP(Table2[[#This Row],[SKU]],'[1]All Skus'!$A:$Y,2,FALSE))="AMX",(VLOOKUP(Table2[[#This Row],[SKU]],'[1]All Skus'!$A:$Y,20,FALSE)),""))</f>
        <v>8.66</v>
      </c>
      <c r="Q82" s="23">
        <f>(IF((VLOOKUP(Table2[[#This Row],[SKU]],'[1]All Skus'!$A:$Y,2,FALSE))="AMX",(VLOOKUP(Table2[[#This Row],[SKU]],'[1]All Skus'!$A:$Y,21,FALSE)),""))</f>
        <v>0.98</v>
      </c>
      <c r="R82" s="18" t="str">
        <f>(IF((VLOOKUP(Table2[[#This Row],[SKU]],'[1]All Skus'!$A:$Y,2,FALSE))="AMX",(VLOOKUP(Table2[[#This Row],[SKU]],'[1]All Skus'!$A:$Y,22,FALSE)),""))</f>
        <v>TW</v>
      </c>
      <c r="S82" s="18" t="str">
        <f>(IF((VLOOKUP(Table2[[#This Row],[SKU]],'[1]All Skus'!$A:$Y,2,FALSE))="AMX",(VLOOKUP(Table2[[#This Row],[SKU]],'[1]All Skus'!$A:$Y,23,FALSE)),""))</f>
        <v>Compliant</v>
      </c>
      <c r="T82" s="24" t="str">
        <f>(IF((VLOOKUP(Table2[[#This Row],[SKU]],'[1]All Skus'!$A:$Y,2,FALSE))="AMX",(VLOOKUP(Table2[[#This Row],[SKU]],'[1]All Skus'!$A:$Y,24,FALSE)),""))</f>
        <v>https://www.amx.com/en-US/products/dxfp-rx-4k60</v>
      </c>
      <c r="U82" s="18">
        <v>80</v>
      </c>
    </row>
    <row r="83" spans="1:21" ht="15" customHeight="1" x14ac:dyDescent="0.3">
      <c r="A83" s="16" t="s">
        <v>101</v>
      </c>
      <c r="B83" s="17" t="str">
        <f>(IF((VLOOKUP(Table2[[#This Row],[SKU]],'[1]All Skus'!$A:$Y,2,FALSE))="AMX",(VLOOKUP(Table2[[#This Row],[SKU]],'[1]All Skus'!$A:$Y,3,FALSE)),""))</f>
        <v>Digital Switchers</v>
      </c>
      <c r="C83" s="17" t="str">
        <f>(IF((VLOOKUP(Table2[[#This Row],[SKU]],'[1]All Skus'!$A:$Y,2,FALSE))="AMX",(VLOOKUP(Table2[[#This Row],[SKU]],'[1]All Skus'!$A:$Y,4,FALSE)),""))</f>
        <v>CTP-1301</v>
      </c>
      <c r="D83" s="18" t="str">
        <f>(IF((VLOOKUP(Table2[[#This Row],[SKU]],'[1]All Skus'!$A:$Y,2,FALSE))="AMX",(VLOOKUP(Table2[[#This Row],[SKU]],'[1]All Skus'!$A:$Y,5,FALSE)),""))</f>
        <v>AMX-SIG</v>
      </c>
      <c r="E83" s="19">
        <f>(IF((VLOOKUP(Table2[[#This Row],[SKU]],'[1]All Skus'!$A:$Y,2,FALSE))="AMX",(VLOOKUP(Table2[[#This Row],[SKU]],'[1]All Skus'!$A:$Y,6,FALSE)),""))</f>
        <v>0</v>
      </c>
      <c r="F83" s="28" t="str">
        <f>(IF((VLOOKUP(Table2[[#This Row],[SKU]],'[1]All Skus'!$A:$Y,2,FALSE))="AMX",(VLOOKUP(Table2[[#This Row],[SKU]],'[1]All Skus'!$A:$Y,7,FALSE)),""))</f>
        <v>REDUCED</v>
      </c>
      <c r="G83" s="20" t="str">
        <f>(IF((VLOOKUP(Table2[[#This Row],[SKU]],'[1]All Skus'!$A:$Y,2,FALSE))="AMX",(VLOOKUP(Table2[[#This Row],[SKU]],'[1]All Skus'!$A:$Y,8,FALSE)),""))</f>
        <v>Presentation Connectivity and Transport Kit</v>
      </c>
      <c r="H83" s="20" t="str">
        <f>(IF((VLOOKUP(Table2[[#This Row],[SKU]],'[1]All Skus'!$A:$Y,2,FALSE))="AMX",(VLOOKUP(Table2[[#This Row],[SKU]],'[1]All Skus'!$A:$Y,9,FALSE)),""))</f>
        <v>Presentation Connectivity and Transport Kit, 4K switching and distribution solution that combines switching, scaling and distance transport into a single kit that includes both transmitter and receiver.</v>
      </c>
      <c r="I83" s="21">
        <f>(IF((VLOOKUP(Table2[[#This Row],[SKU]],'[1]All Skus'!$A:$Y,2,FALSE))="AMX",(VLOOKUP(Table2[[#This Row],[SKU]],'[1]All Skus'!$A:$Y,10,FALSE)),""))</f>
        <v>1931.1000000000001</v>
      </c>
      <c r="J83" s="21">
        <f>(IF((VLOOKUP(Table2[[#This Row],[SKU]],'[1]All Skus'!$A:$Y,2,FALSE))="AMX",(VLOOKUP(Table2[[#This Row],[SKU]],'[1]All Skus'!$A:$Y,11,FALSE)),""))</f>
        <v>998.7</v>
      </c>
      <c r="K83" s="22">
        <f>(IF((VLOOKUP(Table2[[#This Row],[SKU]],'[1]All Skus'!$A:$Y,2,FALSE))="AMX",(VLOOKUP(Table2[[#This Row],[SKU]],'[1]All Skus'!$A:$Y,15,FALSE)),""))</f>
        <v>0</v>
      </c>
      <c r="L83" s="18">
        <f>(IF((VLOOKUP(Table2[[#This Row],[SKU]],'[1]All Skus'!$A:$Y,2,FALSE))="AMX",(VLOOKUP(Table2[[#This Row],[SKU]],'[1]All Skus'!$A:$Y,16,FALSE)),""))</f>
        <v>718878009840</v>
      </c>
      <c r="M83" s="18">
        <f>(IF((VLOOKUP(Table2[[#This Row],[SKU]],'[1]All Skus'!$A:$Y,2,FALSE))="AMX",(VLOOKUP(Table2[[#This Row],[SKU]],'[1]All Skus'!$A:$Y,17,FALSE)),""))</f>
        <v>0</v>
      </c>
      <c r="N83" s="23" t="str">
        <f>(IF((VLOOKUP(Table2[[#This Row],[SKU]],'[1]All Skus'!$A:$Y,2,FALSE))="AMX",(VLOOKUP(Table2[[#This Row],[SKU]],'[1]All Skus'!$A:$Y,18,FALSE)),""))</f>
        <v>2.14/2.07</v>
      </c>
      <c r="O83" s="23" t="str">
        <f>(IF((VLOOKUP(Table2[[#This Row],[SKU]],'[1]All Skus'!$A:$Y,2,FALSE))="AMX",(VLOOKUP(Table2[[#This Row],[SKU]],'[1]All Skus'!$A:$Y,19,FALSE)),""))</f>
        <v>7.67/8.78</v>
      </c>
      <c r="P83" s="23" t="str">
        <f>(IF((VLOOKUP(Table2[[#This Row],[SKU]],'[1]All Skus'!$A:$Y,2,FALSE))="AMX",(VLOOKUP(Table2[[#This Row],[SKU]],'[1]All Skus'!$A:$Y,20,FALSE)),""))</f>
        <v>3.7/6.03</v>
      </c>
      <c r="Q83" s="23" t="str">
        <f>(IF((VLOOKUP(Table2[[#This Row],[SKU]],'[1]All Skus'!$A:$Y,2,FALSE))="AMX",(VLOOKUP(Table2[[#This Row],[SKU]],'[1]All Skus'!$A:$Y,21,FALSE)),""))</f>
        <v>0.98/0.98</v>
      </c>
      <c r="R83" s="18" t="str">
        <f>(IF((VLOOKUP(Table2[[#This Row],[SKU]],'[1]All Skus'!$A:$Y,2,FALSE))="AMX",(VLOOKUP(Table2[[#This Row],[SKU]],'[1]All Skus'!$A:$Y,22,FALSE)),""))</f>
        <v>CN</v>
      </c>
      <c r="S83" s="18" t="str">
        <f>(IF((VLOOKUP(Table2[[#This Row],[SKU]],'[1]All Skus'!$A:$Y,2,FALSE))="AMX",(VLOOKUP(Table2[[#This Row],[SKU]],'[1]All Skus'!$A:$Y,23,FALSE)),""))</f>
        <v>Non Compliant</v>
      </c>
      <c r="T83" s="24" t="str">
        <f>(IF((VLOOKUP(Table2[[#This Row],[SKU]],'[1]All Skus'!$A:$Y,2,FALSE))="AMX",(VLOOKUP(Table2[[#This Row],[SKU]],'[1]All Skus'!$A:$Y,24,FALSE)),""))</f>
        <v>https://www.amx.com/en-US/products/ctp-1301</v>
      </c>
      <c r="U83" s="18">
        <v>81</v>
      </c>
    </row>
    <row r="84" spans="1:21" ht="15" customHeight="1" x14ac:dyDescent="0.3">
      <c r="A84" s="16" t="s">
        <v>102</v>
      </c>
      <c r="B84" s="17" t="str">
        <f>(IF((VLOOKUP(Table2[[#This Row],[SKU]],'[1]All Skus'!$A:$Y,2,FALSE))="AMX",(VLOOKUP(Table2[[#This Row],[SKU]],'[1]All Skus'!$A:$Y,3,FALSE)),""))</f>
        <v>Analog Signal Distribution</v>
      </c>
      <c r="C84" s="17" t="str">
        <f>(IF((VLOOKUP(Table2[[#This Row],[SKU]],'[1]All Skus'!$A:$Y,2,FALSE))="AMX",(VLOOKUP(Table2[[#This Row],[SKU]],'[1]All Skus'!$A:$Y,4,FALSE)),""))</f>
        <v>AVB-VSTYLE-RMK-1U</v>
      </c>
      <c r="D84" s="18" t="str">
        <f>(IF((VLOOKUP(Table2[[#This Row],[SKU]],'[1]All Skus'!$A:$Y,2,FALSE))="AMX",(VLOOKUP(Table2[[#This Row],[SKU]],'[1]All Skus'!$A:$Y,5,FALSE)),""))</f>
        <v>AMX-SIG</v>
      </c>
      <c r="E84" s="19">
        <f>(IF((VLOOKUP(Table2[[#This Row],[SKU]],'[1]All Skus'!$A:$Y,2,FALSE))="AMX",(VLOOKUP(Table2[[#This Row],[SKU]],'[1]All Skus'!$A:$Y,6,FALSE)),""))</f>
        <v>0</v>
      </c>
      <c r="F84" s="19">
        <f>(IF((VLOOKUP(Table2[[#This Row],[SKU]],'[1]All Skus'!$A:$Y,2,FALSE))="AMX",(VLOOKUP(Table2[[#This Row],[SKU]],'[1]All Skus'!$A:$Y,7,FALSE)),""))</f>
        <v>0</v>
      </c>
      <c r="G84" s="20" t="str">
        <f>(IF((VLOOKUP(Table2[[#This Row],[SKU]],'[1]All Skus'!$A:$Y,2,FALSE))="AMX",(VLOOKUP(Table2[[#This Row],[SKU]],'[1]All Skus'!$A:$Y,8,FALSE)),""))</f>
        <v>V Style Module Rack Mounting Tray</v>
      </c>
      <c r="H84" s="20" t="str">
        <f>(IF((VLOOKUP(Table2[[#This Row],[SKU]],'[1]All Skus'!$A:$Y,2,FALSE))="AMX",(VLOOKUP(Table2[[#This Row],[SKU]],'[1]All Skus'!$A:$Y,9,FALSE)),""))</f>
        <v>V Style Module Rack Mounting Tray, use with Solecis Digital Switchers, DXLink Transmitter / Receiver, Converter, DAD Modules and more</v>
      </c>
      <c r="I84" s="21">
        <f>(IF((VLOOKUP(Table2[[#This Row],[SKU]],'[1]All Skus'!$A:$Y,2,FALSE))="AMX",(VLOOKUP(Table2[[#This Row],[SKU]],'[1]All Skus'!$A:$Y,10,FALSE)),""))</f>
        <v>99.9</v>
      </c>
      <c r="J84" s="21">
        <f>(IF((VLOOKUP(Table2[[#This Row],[SKU]],'[1]All Skus'!$A:$Y,2,FALSE))="AMX",(VLOOKUP(Table2[[#This Row],[SKU]],'[1]All Skus'!$A:$Y,11,FALSE)),""))</f>
        <v>99.9</v>
      </c>
      <c r="K84" s="22">
        <f>(IF((VLOOKUP(Table2[[#This Row],[SKU]],'[1]All Skus'!$A:$Y,2,FALSE))="AMX",(VLOOKUP(Table2[[#This Row],[SKU]],'[1]All Skus'!$A:$Y,15,FALSE)),""))</f>
        <v>0</v>
      </c>
      <c r="L84" s="18">
        <f>(IF((VLOOKUP(Table2[[#This Row],[SKU]],'[1]All Skus'!$A:$Y,2,FALSE))="AMX",(VLOOKUP(Table2[[#This Row],[SKU]],'[1]All Skus'!$A:$Y,16,FALSE)),""))</f>
        <v>718878022948</v>
      </c>
      <c r="M84" s="18">
        <f>(IF((VLOOKUP(Table2[[#This Row],[SKU]],'[1]All Skus'!$A:$Y,2,FALSE))="AMX",(VLOOKUP(Table2[[#This Row],[SKU]],'[1]All Skus'!$A:$Y,17,FALSE)),""))</f>
        <v>0</v>
      </c>
      <c r="N84" s="23">
        <f>(IF((VLOOKUP(Table2[[#This Row],[SKU]],'[1]All Skus'!$A:$Y,2,FALSE))="AMX",(VLOOKUP(Table2[[#This Row],[SKU]],'[1]All Skus'!$A:$Y,18,FALSE)),""))</f>
        <v>2.5</v>
      </c>
      <c r="O84" s="23">
        <f>(IF((VLOOKUP(Table2[[#This Row],[SKU]],'[1]All Skus'!$A:$Y,2,FALSE))="AMX",(VLOOKUP(Table2[[#This Row],[SKU]],'[1]All Skus'!$A:$Y,19,FALSE)),""))</f>
        <v>19</v>
      </c>
      <c r="P84" s="23">
        <f>(IF((VLOOKUP(Table2[[#This Row],[SKU]],'[1]All Skus'!$A:$Y,2,FALSE))="AMX",(VLOOKUP(Table2[[#This Row],[SKU]],'[1]All Skus'!$A:$Y,20,FALSE)),""))</f>
        <v>5.25</v>
      </c>
      <c r="Q84" s="23">
        <f>(IF((VLOOKUP(Table2[[#This Row],[SKU]],'[1]All Skus'!$A:$Y,2,FALSE))="AMX",(VLOOKUP(Table2[[#This Row],[SKU]],'[1]All Skus'!$A:$Y,21,FALSE)),""))</f>
        <v>1.75</v>
      </c>
      <c r="R84" s="18" t="str">
        <f>(IF((VLOOKUP(Table2[[#This Row],[SKU]],'[1]All Skus'!$A:$Y,2,FALSE))="AMX",(VLOOKUP(Table2[[#This Row],[SKU]],'[1]All Skus'!$A:$Y,22,FALSE)),""))</f>
        <v>CN</v>
      </c>
      <c r="S84" s="18" t="str">
        <f>(IF((VLOOKUP(Table2[[#This Row],[SKU]],'[1]All Skus'!$A:$Y,2,FALSE))="AMX",(VLOOKUP(Table2[[#This Row],[SKU]],'[1]All Skus'!$A:$Y,23,FALSE)),""))</f>
        <v>Compliant</v>
      </c>
      <c r="T84" s="24" t="str">
        <f>(IF((VLOOKUP(Table2[[#This Row],[SKU]],'[1]All Skus'!$A:$Y,2,FALSE))="AMX",(VLOOKUP(Table2[[#This Row],[SKU]],'[1]All Skus'!$A:$Y,24,FALSE)),""))</f>
        <v>https://www.amx.com/en-US/products/avb-vstyle-rmk</v>
      </c>
      <c r="U84" s="18">
        <v>82</v>
      </c>
    </row>
    <row r="85" spans="1:21" ht="15" customHeight="1" x14ac:dyDescent="0.3">
      <c r="A85" s="16" t="s">
        <v>103</v>
      </c>
      <c r="B85" s="17" t="str">
        <f>(IF((VLOOKUP(Table2[[#This Row],[SKU]],'[1]All Skus'!$A:$Y,2,FALSE))="AMX",(VLOOKUP(Table2[[#This Row],[SKU]],'[1]All Skus'!$A:$Y,3,FALSE)),""))</f>
        <v>Analog Signal Distribution</v>
      </c>
      <c r="C85" s="17" t="str">
        <f>(IF((VLOOKUP(Table2[[#This Row],[SKU]],'[1]All Skus'!$A:$Y,2,FALSE))="AMX",(VLOOKUP(Table2[[#This Row],[SKU]],'[1]All Skus'!$A:$Y,4,FALSE)),""))</f>
        <v>AVB-VSTYLE-RMK-FILL-1U</v>
      </c>
      <c r="D85" s="18" t="str">
        <f>(IF((VLOOKUP(Table2[[#This Row],[SKU]],'[1]All Skus'!$A:$Y,2,FALSE))="AMX",(VLOOKUP(Table2[[#This Row],[SKU]],'[1]All Skus'!$A:$Y,5,FALSE)),""))</f>
        <v>AMX-SIG</v>
      </c>
      <c r="E85" s="19">
        <f>(IF((VLOOKUP(Table2[[#This Row],[SKU]],'[1]All Skus'!$A:$Y,2,FALSE))="AMX",(VLOOKUP(Table2[[#This Row],[SKU]],'[1]All Skus'!$A:$Y,6,FALSE)),""))</f>
        <v>0</v>
      </c>
      <c r="F85" s="19">
        <f>(IF((VLOOKUP(Table2[[#This Row],[SKU]],'[1]All Skus'!$A:$Y,2,FALSE))="AMX",(VLOOKUP(Table2[[#This Row],[SKU]],'[1]All Skus'!$A:$Y,7,FALSE)),""))</f>
        <v>0</v>
      </c>
      <c r="G85" s="20" t="str">
        <f>(IF((VLOOKUP(Table2[[#This Row],[SKU]],'[1]All Skus'!$A:$Y,2,FALSE))="AMX",(VLOOKUP(Table2[[#This Row],[SKU]],'[1]All Skus'!$A:$Y,8,FALSE)),""))</f>
        <v>V Style Module Tray with Fill Plates Kit</v>
      </c>
      <c r="H85" s="20" t="str">
        <f>(IF((VLOOKUP(Table2[[#This Row],[SKU]],'[1]All Skus'!$A:$Y,2,FALSE))="AMX",(VLOOKUP(Table2[[#This Row],[SKU]],'[1]All Skus'!$A:$Y,9,FALSE)),""))</f>
        <v>V Style Module Rack Mounting Tray with fill plates, use with Solecis Digital Switchers, DXLink Transmitter / Receiver, Converter, DAD Modules and more</v>
      </c>
      <c r="I85" s="21">
        <f>(IF((VLOOKUP(Table2[[#This Row],[SKU]],'[1]All Skus'!$A:$Y,2,FALSE))="AMX",(VLOOKUP(Table2[[#This Row],[SKU]],'[1]All Skus'!$A:$Y,10,FALSE)),""))</f>
        <v>146.70000000000002</v>
      </c>
      <c r="J85" s="21">
        <f>(IF((VLOOKUP(Table2[[#This Row],[SKU]],'[1]All Skus'!$A:$Y,2,FALSE))="AMX",(VLOOKUP(Table2[[#This Row],[SKU]],'[1]All Skus'!$A:$Y,11,FALSE)),""))</f>
        <v>146.70000000000002</v>
      </c>
      <c r="K85" s="22">
        <f>(IF((VLOOKUP(Table2[[#This Row],[SKU]],'[1]All Skus'!$A:$Y,2,FALSE))="AMX",(VLOOKUP(Table2[[#This Row],[SKU]],'[1]All Skus'!$A:$Y,15,FALSE)),""))</f>
        <v>0</v>
      </c>
      <c r="L85" s="18">
        <f>(IF((VLOOKUP(Table2[[#This Row],[SKU]],'[1]All Skus'!$A:$Y,2,FALSE))="AMX",(VLOOKUP(Table2[[#This Row],[SKU]],'[1]All Skus'!$A:$Y,16,FALSE)),""))</f>
        <v>718878022849</v>
      </c>
      <c r="M85" s="18">
        <f>(IF((VLOOKUP(Table2[[#This Row],[SKU]],'[1]All Skus'!$A:$Y,2,FALSE))="AMX",(VLOOKUP(Table2[[#This Row],[SKU]],'[1]All Skus'!$A:$Y,17,FALSE)),""))</f>
        <v>0</v>
      </c>
      <c r="N85" s="23">
        <f>(IF((VLOOKUP(Table2[[#This Row],[SKU]],'[1]All Skus'!$A:$Y,2,FALSE))="AMX",(VLOOKUP(Table2[[#This Row],[SKU]],'[1]All Skus'!$A:$Y,18,FALSE)),""))</f>
        <v>2.65</v>
      </c>
      <c r="O85" s="23">
        <f>(IF((VLOOKUP(Table2[[#This Row],[SKU]],'[1]All Skus'!$A:$Y,2,FALSE))="AMX",(VLOOKUP(Table2[[#This Row],[SKU]],'[1]All Skus'!$A:$Y,19,FALSE)),""))</f>
        <v>19</v>
      </c>
      <c r="P85" s="23">
        <f>(IF((VLOOKUP(Table2[[#This Row],[SKU]],'[1]All Skus'!$A:$Y,2,FALSE))="AMX",(VLOOKUP(Table2[[#This Row],[SKU]],'[1]All Skus'!$A:$Y,20,FALSE)),""))</f>
        <v>5.25</v>
      </c>
      <c r="Q85" s="23">
        <f>(IF((VLOOKUP(Table2[[#This Row],[SKU]],'[1]All Skus'!$A:$Y,2,FALSE))="AMX",(VLOOKUP(Table2[[#This Row],[SKU]],'[1]All Skus'!$A:$Y,21,FALSE)),""))</f>
        <v>1.75</v>
      </c>
      <c r="R85" s="18" t="str">
        <f>(IF((VLOOKUP(Table2[[#This Row],[SKU]],'[1]All Skus'!$A:$Y,2,FALSE))="AMX",(VLOOKUP(Table2[[#This Row],[SKU]],'[1]All Skus'!$A:$Y,22,FALSE)),""))</f>
        <v>CN</v>
      </c>
      <c r="S85" s="18" t="str">
        <f>(IF((VLOOKUP(Table2[[#This Row],[SKU]],'[1]All Skus'!$A:$Y,2,FALSE))="AMX",(VLOOKUP(Table2[[#This Row],[SKU]],'[1]All Skus'!$A:$Y,23,FALSE)),""))</f>
        <v>Compliant</v>
      </c>
      <c r="T85" s="24" t="str">
        <f>(IF((VLOOKUP(Table2[[#This Row],[SKU]],'[1]All Skus'!$A:$Y,2,FALSE))="AMX",(VLOOKUP(Table2[[#This Row],[SKU]],'[1]All Skus'!$A:$Y,24,FALSE)),""))</f>
        <v>https://www.amx.com/en-US/products/avb-vstyle-rmk</v>
      </c>
      <c r="U85" s="18">
        <v>83</v>
      </c>
    </row>
    <row r="86" spans="1:21" ht="15" customHeight="1" x14ac:dyDescent="0.3">
      <c r="A86" s="16" t="s">
        <v>104</v>
      </c>
      <c r="B86" s="17" t="str">
        <f>(IF((VLOOKUP(Table2[[#This Row],[SKU]],'[1]All Skus'!$A:$Y,2,FALSE))="AMX",(VLOOKUP(Table2[[#This Row],[SKU]],'[1]All Skus'!$A:$Y,3,FALSE)),""))</f>
        <v>Analog Signal Distribution</v>
      </c>
      <c r="C86" s="17" t="str">
        <f>(IF((VLOOKUP(Table2[[#This Row],[SKU]],'[1]All Skus'!$A:$Y,2,FALSE))="AMX",(VLOOKUP(Table2[[#This Row],[SKU]],'[1]All Skus'!$A:$Y,4,FALSE)),""))</f>
        <v>AVB-VSTYLE-SURFACE-MNT</v>
      </c>
      <c r="D86" s="18" t="str">
        <f>(IF((VLOOKUP(Table2[[#This Row],[SKU]],'[1]All Skus'!$A:$Y,2,FALSE))="AMX",(VLOOKUP(Table2[[#This Row],[SKU]],'[1]All Skus'!$A:$Y,5,FALSE)),""))</f>
        <v>AMX-SIG</v>
      </c>
      <c r="E86" s="19">
        <f>(IF((VLOOKUP(Table2[[#This Row],[SKU]],'[1]All Skus'!$A:$Y,2,FALSE))="AMX",(VLOOKUP(Table2[[#This Row],[SKU]],'[1]All Skus'!$A:$Y,6,FALSE)),""))</f>
        <v>0</v>
      </c>
      <c r="F86" s="19">
        <f>(IF((VLOOKUP(Table2[[#This Row],[SKU]],'[1]All Skus'!$A:$Y,2,FALSE))="AMX",(VLOOKUP(Table2[[#This Row],[SKU]],'[1]All Skus'!$A:$Y,7,FALSE)),""))</f>
        <v>0</v>
      </c>
      <c r="G86" s="20" t="str">
        <f>(IF((VLOOKUP(Table2[[#This Row],[SKU]],'[1]All Skus'!$A:$Y,2,FALSE))="AMX",(VLOOKUP(Table2[[#This Row],[SKU]],'[1]All Skus'!$A:$Y,8,FALSE)),""))</f>
        <v>V Style Single Module Surface Mount Kit</v>
      </c>
      <c r="H86" s="20" t="str">
        <f>(IF((VLOOKUP(Table2[[#This Row],[SKU]],'[1]All Skus'!$A:$Y,2,FALSE))="AMX",(VLOOKUP(Table2[[#This Row],[SKU]],'[1]All Skus'!$A:$Y,9,FALSE)),""))</f>
        <v>V Style Single Module Surface Mount Brackets, use with Solecis Digital Switchers, DXLink Transmitter / Receiver, Converter, DAD Modules and more</v>
      </c>
      <c r="I86" s="21">
        <f>(IF((VLOOKUP(Table2[[#This Row],[SKU]],'[1]All Skus'!$A:$Y,2,FALSE))="AMX",(VLOOKUP(Table2[[#This Row],[SKU]],'[1]All Skus'!$A:$Y,10,FALSE)),""))</f>
        <v>54.1</v>
      </c>
      <c r="J86" s="21">
        <f>(IF((VLOOKUP(Table2[[#This Row],[SKU]],'[1]All Skus'!$A:$Y,2,FALSE))="AMX",(VLOOKUP(Table2[[#This Row],[SKU]],'[1]All Skus'!$A:$Y,11,FALSE)),""))</f>
        <v>54.1</v>
      </c>
      <c r="K86" s="22">
        <f>(IF((VLOOKUP(Table2[[#This Row],[SKU]],'[1]All Skus'!$A:$Y,2,FALSE))="AMX",(VLOOKUP(Table2[[#This Row],[SKU]],'[1]All Skus'!$A:$Y,15,FALSE)),""))</f>
        <v>0</v>
      </c>
      <c r="L86" s="18">
        <f>(IF((VLOOKUP(Table2[[#This Row],[SKU]],'[1]All Skus'!$A:$Y,2,FALSE))="AMX",(VLOOKUP(Table2[[#This Row],[SKU]],'[1]All Skus'!$A:$Y,16,FALSE)),""))</f>
        <v>718878022955</v>
      </c>
      <c r="M86" s="18">
        <f>(IF((VLOOKUP(Table2[[#This Row],[SKU]],'[1]All Skus'!$A:$Y,2,FALSE))="AMX",(VLOOKUP(Table2[[#This Row],[SKU]],'[1]All Skus'!$A:$Y,17,FALSE)),""))</f>
        <v>0</v>
      </c>
      <c r="N86" s="23">
        <f>(IF((VLOOKUP(Table2[[#This Row],[SKU]],'[1]All Skus'!$A:$Y,2,FALSE))="AMX",(VLOOKUP(Table2[[#This Row],[SKU]],'[1]All Skus'!$A:$Y,18,FALSE)),""))</f>
        <v>0.5</v>
      </c>
      <c r="O86" s="23">
        <f>(IF((VLOOKUP(Table2[[#This Row],[SKU]],'[1]All Skus'!$A:$Y,2,FALSE))="AMX",(VLOOKUP(Table2[[#This Row],[SKU]],'[1]All Skus'!$A:$Y,19,FALSE)),""))</f>
        <v>3.25</v>
      </c>
      <c r="P86" s="23">
        <f>(IF((VLOOKUP(Table2[[#This Row],[SKU]],'[1]All Skus'!$A:$Y,2,FALSE))="AMX",(VLOOKUP(Table2[[#This Row],[SKU]],'[1]All Skus'!$A:$Y,20,FALSE)),""))</f>
        <v>0.84</v>
      </c>
      <c r="Q86" s="23">
        <f>(IF((VLOOKUP(Table2[[#This Row],[SKU]],'[1]All Skus'!$A:$Y,2,FALSE))="AMX",(VLOOKUP(Table2[[#This Row],[SKU]],'[1]All Skus'!$A:$Y,21,FALSE)),""))</f>
        <v>1</v>
      </c>
      <c r="R86" s="18" t="str">
        <f>(IF((VLOOKUP(Table2[[#This Row],[SKU]],'[1]All Skus'!$A:$Y,2,FALSE))="AMX",(VLOOKUP(Table2[[#This Row],[SKU]],'[1]All Skus'!$A:$Y,22,FALSE)),""))</f>
        <v>CN</v>
      </c>
      <c r="S86" s="18" t="str">
        <f>(IF((VLOOKUP(Table2[[#This Row],[SKU]],'[1]All Skus'!$A:$Y,2,FALSE))="AMX",(VLOOKUP(Table2[[#This Row],[SKU]],'[1]All Skus'!$A:$Y,23,FALSE)),""))</f>
        <v>Compliant</v>
      </c>
      <c r="T86" s="24" t="str">
        <f>(IF((VLOOKUP(Table2[[#This Row],[SKU]],'[1]All Skus'!$A:$Y,2,FALSE))="AMX",(VLOOKUP(Table2[[#This Row],[SKU]],'[1]All Skus'!$A:$Y,24,FALSE)),""))</f>
        <v>https://www.amx.com/en-US/products/avb-vstyle-surface-mnt</v>
      </c>
      <c r="U86" s="18">
        <v>84</v>
      </c>
    </row>
    <row r="87" spans="1:21" ht="15" customHeight="1" x14ac:dyDescent="0.3">
      <c r="A87" s="16" t="s">
        <v>105</v>
      </c>
      <c r="B87" s="17" t="str">
        <f>(IF((VLOOKUP(Table2[[#This Row],[SKU]],'[1]All Skus'!$A:$Y,2,FALSE))="AMX",(VLOOKUP(Table2[[#This Row],[SKU]],'[1]All Skus'!$A:$Y,3,FALSE)),""))</f>
        <v>Analog Signal Distribution</v>
      </c>
      <c r="C87" s="17" t="str">
        <f>(IF((VLOOKUP(Table2[[#This Row],[SKU]],'[1]All Skus'!$A:$Y,2,FALSE))="AMX",(VLOOKUP(Table2[[#This Row],[SKU]],'[1]All Skus'!$A:$Y,4,FALSE)),""))</f>
        <v>AVB-VSTYLE-POLE-MNT</v>
      </c>
      <c r="D87" s="18" t="str">
        <f>(IF((VLOOKUP(Table2[[#This Row],[SKU]],'[1]All Skus'!$A:$Y,2,FALSE))="AMX",(VLOOKUP(Table2[[#This Row],[SKU]],'[1]All Skus'!$A:$Y,5,FALSE)),""))</f>
        <v>AMX-SIG</v>
      </c>
      <c r="E87" s="19">
        <f>(IF((VLOOKUP(Table2[[#This Row],[SKU]],'[1]All Skus'!$A:$Y,2,FALSE))="AMX",(VLOOKUP(Table2[[#This Row],[SKU]],'[1]All Skus'!$A:$Y,6,FALSE)),""))</f>
        <v>0</v>
      </c>
      <c r="F87" s="19" t="str">
        <f>(IF((VLOOKUP(Table2[[#This Row],[SKU]],'[1]All Skus'!$A:$Y,2,FALSE))="AMX",(VLOOKUP(Table2[[#This Row],[SKU]],'[1]All Skus'!$A:$Y,7,FALSE)),""))</f>
        <v>Limited Quantity</v>
      </c>
      <c r="G87" s="20" t="str">
        <f>(IF((VLOOKUP(Table2[[#This Row],[SKU]],'[1]All Skus'!$A:$Y,2,FALSE))="AMX",(VLOOKUP(Table2[[#This Row],[SKU]],'[1]All Skus'!$A:$Y,8,FALSE)),""))</f>
        <v>V Style Single Module Pole Mounting Kit</v>
      </c>
      <c r="H87" s="20" t="str">
        <f>(IF((VLOOKUP(Table2[[#This Row],[SKU]],'[1]All Skus'!$A:$Y,2,FALSE))="AMX",(VLOOKUP(Table2[[#This Row],[SKU]],'[1]All Skus'!$A:$Y,9,FALSE)),""))</f>
        <v>V Style Single Module Pole Mounting Kit, use with Solecis Digital Switchers, DXLink Transmitter / Receiver, Converter, DAD Modules and more</v>
      </c>
      <c r="I87" s="21">
        <f>(IF((VLOOKUP(Table2[[#This Row],[SKU]],'[1]All Skus'!$A:$Y,2,FALSE))="AMX",(VLOOKUP(Table2[[#This Row],[SKU]],'[1]All Skus'!$A:$Y,10,FALSE)),""))</f>
        <v>70</v>
      </c>
      <c r="J87" s="21">
        <f>(IF((VLOOKUP(Table2[[#This Row],[SKU]],'[1]All Skus'!$A:$Y,2,FALSE))="AMX",(VLOOKUP(Table2[[#This Row],[SKU]],'[1]All Skus'!$A:$Y,11,FALSE)),""))</f>
        <v>70</v>
      </c>
      <c r="K87" s="22">
        <f>(IF((VLOOKUP(Table2[[#This Row],[SKU]],'[1]All Skus'!$A:$Y,2,FALSE))="AMX",(VLOOKUP(Table2[[#This Row],[SKU]],'[1]All Skus'!$A:$Y,15,FALSE)),""))</f>
        <v>0</v>
      </c>
      <c r="L87" s="18">
        <f>(IF((VLOOKUP(Table2[[#This Row],[SKU]],'[1]All Skus'!$A:$Y,2,FALSE))="AMX",(VLOOKUP(Table2[[#This Row],[SKU]],'[1]All Skus'!$A:$Y,16,FALSE)),""))</f>
        <v>0</v>
      </c>
      <c r="M87" s="18">
        <f>(IF((VLOOKUP(Table2[[#This Row],[SKU]],'[1]All Skus'!$A:$Y,2,FALSE))="AMX",(VLOOKUP(Table2[[#This Row],[SKU]],'[1]All Skus'!$A:$Y,17,FALSE)),""))</f>
        <v>0</v>
      </c>
      <c r="N87" s="23">
        <f>(IF((VLOOKUP(Table2[[#This Row],[SKU]],'[1]All Skus'!$A:$Y,2,FALSE))="AMX",(VLOOKUP(Table2[[#This Row],[SKU]],'[1]All Skus'!$A:$Y,18,FALSE)),""))</f>
        <v>0</v>
      </c>
      <c r="O87" s="23">
        <f>(IF((VLOOKUP(Table2[[#This Row],[SKU]],'[1]All Skus'!$A:$Y,2,FALSE))="AMX",(VLOOKUP(Table2[[#This Row],[SKU]],'[1]All Skus'!$A:$Y,19,FALSE)),""))</f>
        <v>3.25</v>
      </c>
      <c r="P87" s="23">
        <f>(IF((VLOOKUP(Table2[[#This Row],[SKU]],'[1]All Skus'!$A:$Y,2,FALSE))="AMX",(VLOOKUP(Table2[[#This Row],[SKU]],'[1]All Skus'!$A:$Y,20,FALSE)),""))</f>
        <v>0.84</v>
      </c>
      <c r="Q87" s="23">
        <f>(IF((VLOOKUP(Table2[[#This Row],[SKU]],'[1]All Skus'!$A:$Y,2,FALSE))="AMX",(VLOOKUP(Table2[[#This Row],[SKU]],'[1]All Skus'!$A:$Y,21,FALSE)),""))</f>
        <v>3.25</v>
      </c>
      <c r="R87" s="18" t="str">
        <f>(IF((VLOOKUP(Table2[[#This Row],[SKU]],'[1]All Skus'!$A:$Y,2,FALSE))="AMX",(VLOOKUP(Table2[[#This Row],[SKU]],'[1]All Skus'!$A:$Y,22,FALSE)),""))</f>
        <v>US</v>
      </c>
      <c r="S87" s="18" t="str">
        <f>(IF((VLOOKUP(Table2[[#This Row],[SKU]],'[1]All Skus'!$A:$Y,2,FALSE))="AMX",(VLOOKUP(Table2[[#This Row],[SKU]],'[1]All Skus'!$A:$Y,23,FALSE)),""))</f>
        <v>Compliant</v>
      </c>
      <c r="T87" s="24" t="str">
        <f>(IF((VLOOKUP(Table2[[#This Row],[SKU]],'[1]All Skus'!$A:$Y,2,FALSE))="AMX",(VLOOKUP(Table2[[#This Row],[SKU]],'[1]All Skus'!$A:$Y,24,FALSE)),""))</f>
        <v>https://www.amx.com/en-US/products/avb-vstyle-pole-mnt</v>
      </c>
      <c r="U87" s="18">
        <v>85</v>
      </c>
    </row>
    <row r="88" spans="1:21" ht="15" customHeight="1" x14ac:dyDescent="0.3">
      <c r="A88" s="16" t="s">
        <v>106</v>
      </c>
      <c r="B88" s="17" t="str">
        <f>(IF((VLOOKUP(Table2[[#This Row],[SKU]],'[1]All Skus'!$A:$Y,2,FALSE))="AMX",(VLOOKUP(Table2[[#This Row],[SKU]],'[1]All Skus'!$A:$Y,3,FALSE)),""))</f>
        <v>Digital Switchers</v>
      </c>
      <c r="C88" s="17" t="str">
        <f>(IF((VLOOKUP(Table2[[#This Row],[SKU]],'[1]All Skus'!$A:$Y,2,FALSE))="AMX",(VLOOKUP(Table2[[#This Row],[SKU]],'[1]All Skus'!$A:$Y,4,FALSE)),""))</f>
        <v>CTC-1402</v>
      </c>
      <c r="D88" s="18" t="str">
        <f>(IF((VLOOKUP(Table2[[#This Row],[SKU]],'[1]All Skus'!$A:$Y,2,FALSE))="AMX",(VLOOKUP(Table2[[#This Row],[SKU]],'[1]All Skus'!$A:$Y,5,FALSE)),""))</f>
        <v>AMX-SIG</v>
      </c>
      <c r="E88" s="19">
        <f>(IF((VLOOKUP(Table2[[#This Row],[SKU]],'[1]All Skus'!$A:$Y,2,FALSE))="AMX",(VLOOKUP(Table2[[#This Row],[SKU]],'[1]All Skus'!$A:$Y,6,FALSE)),""))</f>
        <v>0</v>
      </c>
      <c r="F88" s="28" t="str">
        <f>(IF((VLOOKUP(Table2[[#This Row],[SKU]],'[1]All Skus'!$A:$Y,2,FALSE))="AMX",(VLOOKUP(Table2[[#This Row],[SKU]],'[1]All Skus'!$A:$Y,7,FALSE)),""))</f>
        <v>REDUCED</v>
      </c>
      <c r="G88" s="20" t="str">
        <f>(IF((VLOOKUP(Table2[[#This Row],[SKU]],'[1]All Skus'!$A:$Y,2,FALSE))="AMX",(VLOOKUP(Table2[[#This Row],[SKU]],'[1]All Skus'!$A:$Y,8,FALSE)),""))</f>
        <v>Conferencing Connectivity and Transport Kit</v>
      </c>
      <c r="H88" s="20" t="str">
        <f>(IF((VLOOKUP(Table2[[#This Row],[SKU]],'[1]All Skus'!$A:$Y,2,FALSE))="AMX",(VLOOKUP(Table2[[#This Row],[SKU]],'[1]All Skus'!$A:$Y,9,FALSE)),""))</f>
        <v>Conferencing Connectivity and Transport Kit,  4K60 4:4:4 switching and distribution solution that combines switching, scaling and distance transport into a single kit that includes both a transmitter and receiver.</v>
      </c>
      <c r="I88" s="21">
        <f>(IF((VLOOKUP(Table2[[#This Row],[SKU]],'[1]All Skus'!$A:$Y,2,FALSE))="AMX",(VLOOKUP(Table2[[#This Row],[SKU]],'[1]All Skus'!$A:$Y,10,FALSE)),""))</f>
        <v>3861.5</v>
      </c>
      <c r="J88" s="21">
        <f>(IF((VLOOKUP(Table2[[#This Row],[SKU]],'[1]All Skus'!$A:$Y,2,FALSE))="AMX",(VLOOKUP(Table2[[#This Row],[SKU]],'[1]All Skus'!$A:$Y,11,FALSE)),""))</f>
        <v>2427.4</v>
      </c>
      <c r="K88" s="22">
        <f>(IF((VLOOKUP(Table2[[#This Row],[SKU]],'[1]All Skus'!$A:$Y,2,FALSE))="AMX",(VLOOKUP(Table2[[#This Row],[SKU]],'[1]All Skus'!$A:$Y,15,FALSE)),""))</f>
        <v>0</v>
      </c>
      <c r="L88" s="18">
        <f>(IF((VLOOKUP(Table2[[#This Row],[SKU]],'[1]All Skus'!$A:$Y,2,FALSE))="AMX",(VLOOKUP(Table2[[#This Row],[SKU]],'[1]All Skus'!$A:$Y,16,FALSE)),""))</f>
        <v>718878009857</v>
      </c>
      <c r="M88" s="18">
        <f>(IF((VLOOKUP(Table2[[#This Row],[SKU]],'[1]All Skus'!$A:$Y,2,FALSE))="AMX",(VLOOKUP(Table2[[#This Row],[SKU]],'[1]All Skus'!$A:$Y,17,FALSE)),""))</f>
        <v>0</v>
      </c>
      <c r="N88" s="23" t="str">
        <f>(IF((VLOOKUP(Table2[[#This Row],[SKU]],'[1]All Skus'!$A:$Y,2,FALSE))="AMX",(VLOOKUP(Table2[[#This Row],[SKU]],'[1]All Skus'!$A:$Y,18,FALSE)),""))</f>
        <v>0.97/0.94</v>
      </c>
      <c r="O88" s="23">
        <f>(IF((VLOOKUP(Table2[[#This Row],[SKU]],'[1]All Skus'!$A:$Y,2,FALSE))="AMX",(VLOOKUP(Table2[[#This Row],[SKU]],'[1]All Skus'!$A:$Y,19,FALSE)),""))</f>
        <v>8.66</v>
      </c>
      <c r="P88" s="23">
        <f>(IF((VLOOKUP(Table2[[#This Row],[SKU]],'[1]All Skus'!$A:$Y,2,FALSE))="AMX",(VLOOKUP(Table2[[#This Row],[SKU]],'[1]All Skus'!$A:$Y,20,FALSE)),""))</f>
        <v>5.9</v>
      </c>
      <c r="Q88" s="23">
        <f>(IF((VLOOKUP(Table2[[#This Row],[SKU]],'[1]All Skus'!$A:$Y,2,FALSE))="AMX",(VLOOKUP(Table2[[#This Row],[SKU]],'[1]All Skus'!$A:$Y,21,FALSE)),""))</f>
        <v>1.65</v>
      </c>
      <c r="R88" s="18" t="str">
        <f>(IF((VLOOKUP(Table2[[#This Row],[SKU]],'[1]All Skus'!$A:$Y,2,FALSE))="AMX",(VLOOKUP(Table2[[#This Row],[SKU]],'[1]All Skus'!$A:$Y,22,FALSE)),""))</f>
        <v>CN</v>
      </c>
      <c r="S88" s="18" t="str">
        <f>(IF((VLOOKUP(Table2[[#This Row],[SKU]],'[1]All Skus'!$A:$Y,2,FALSE))="AMX",(VLOOKUP(Table2[[#This Row],[SKU]],'[1]All Skus'!$A:$Y,23,FALSE)),""))</f>
        <v>Non Compliant</v>
      </c>
      <c r="T88" s="24" t="str">
        <f>(IF((VLOOKUP(Table2[[#This Row],[SKU]],'[1]All Skus'!$A:$Y,2,FALSE))="AMX",(VLOOKUP(Table2[[#This Row],[SKU]],'[1]All Skus'!$A:$Y,24,FALSE)),""))</f>
        <v>https://www.amx.com/en-US/products/ctc-1402</v>
      </c>
      <c r="U88" s="18">
        <v>86</v>
      </c>
    </row>
    <row r="89" spans="1:21" ht="15" customHeight="1" x14ac:dyDescent="0.3">
      <c r="A89" s="16" t="s">
        <v>107</v>
      </c>
      <c r="B89" s="17" t="str">
        <f>(IF((VLOOKUP(Table2[[#This Row],[SKU]],'[1]All Skus'!$A:$Y,2,FALSE))="AMX",(VLOOKUP(Table2[[#This Row],[SKU]],'[1]All Skus'!$A:$Y,3,FALSE)),""))</f>
        <v>Digital Switchers</v>
      </c>
      <c r="C89" s="17" t="str">
        <f>(IF((VLOOKUP(Table2[[#This Row],[SKU]],'[1]All Skus'!$A:$Y,2,FALSE))="AMX",(VLOOKUP(Table2[[#This Row],[SKU]],'[1]All Skus'!$A:$Y,4,FALSE)),""))</f>
        <v>SCL-1</v>
      </c>
      <c r="D89" s="18" t="str">
        <f>(IF((VLOOKUP(Table2[[#This Row],[SKU]],'[1]All Skus'!$A:$Y,2,FALSE))="AMX",(VLOOKUP(Table2[[#This Row],[SKU]],'[1]All Skus'!$A:$Y,5,FALSE)),""))</f>
        <v>AMX-SIG</v>
      </c>
      <c r="E89" s="19">
        <f>(IF((VLOOKUP(Table2[[#This Row],[SKU]],'[1]All Skus'!$A:$Y,2,FALSE))="AMX",(VLOOKUP(Table2[[#This Row],[SKU]],'[1]All Skus'!$A:$Y,6,FALSE)),""))</f>
        <v>0</v>
      </c>
      <c r="F89" s="18">
        <f>(IF((VLOOKUP(Table2[[#This Row],[SKU]],'[1]All Skus'!$A:$Y,2,FALSE))="AMX",(VLOOKUP(Table2[[#This Row],[SKU]],'[1]All Skus'!$A:$Y,7,FALSE)),""))</f>
        <v>0</v>
      </c>
      <c r="G89" s="20" t="str">
        <f>(IF((VLOOKUP(Table2[[#This Row],[SKU]],'[1]All Skus'!$A:$Y,2,FALSE))="AMX",(VLOOKUP(Table2[[#This Row],[SKU]],'[1]All Skus'!$A:$Y,8,FALSE)),""))</f>
        <v>4K60 4:4:4 Video Scaler</v>
      </c>
      <c r="H89" s="20" t="str">
        <f>(IF((VLOOKUP(Table2[[#This Row],[SKU]],'[1]All Skus'!$A:$Y,2,FALSE))="AMX",(VLOOKUP(Table2[[#This Row],[SKU]],'[1]All Skus'!$A:$Y,9,FALSE)),""))</f>
        <v>4K60 4:4:4 Video Scaler, HDCP 2.2 compliant</v>
      </c>
      <c r="I89" s="21">
        <f>(IF((VLOOKUP(Table2[[#This Row],[SKU]],'[1]All Skus'!$A:$Y,2,FALSE))="AMX",(VLOOKUP(Table2[[#This Row],[SKU]],'[1]All Skus'!$A:$Y,10,FALSE)),""))</f>
        <v>843.90000000000009</v>
      </c>
      <c r="J89" s="21">
        <f>(IF((VLOOKUP(Table2[[#This Row],[SKU]],'[1]All Skus'!$A:$Y,2,FALSE))="AMX",(VLOOKUP(Table2[[#This Row],[SKU]],'[1]All Skus'!$A:$Y,11,FALSE)),""))</f>
        <v>843.90000000000009</v>
      </c>
      <c r="K89" s="22">
        <f>(IF((VLOOKUP(Table2[[#This Row],[SKU]],'[1]All Skus'!$A:$Y,2,FALSE))="AMX",(VLOOKUP(Table2[[#This Row],[SKU]],'[1]All Skus'!$A:$Y,15,FALSE)),""))</f>
        <v>0</v>
      </c>
      <c r="L89" s="18">
        <f>(IF((VLOOKUP(Table2[[#This Row],[SKU]],'[1]All Skus'!$A:$Y,2,FALSE))="AMX",(VLOOKUP(Table2[[#This Row],[SKU]],'[1]All Skus'!$A:$Y,16,FALSE)),""))</f>
        <v>718878009864</v>
      </c>
      <c r="M89" s="18">
        <f>(IF((VLOOKUP(Table2[[#This Row],[SKU]],'[1]All Skus'!$A:$Y,2,FALSE))="AMX",(VLOOKUP(Table2[[#This Row],[SKU]],'[1]All Skus'!$A:$Y,17,FALSE)),""))</f>
        <v>0</v>
      </c>
      <c r="N89" s="23">
        <f>(IF((VLOOKUP(Table2[[#This Row],[SKU]],'[1]All Skus'!$A:$Y,2,FALSE))="AMX",(VLOOKUP(Table2[[#This Row],[SKU]],'[1]All Skus'!$A:$Y,18,FALSE)),""))</f>
        <v>1.1000000000000001</v>
      </c>
      <c r="O89" s="23">
        <f>(IF((VLOOKUP(Table2[[#This Row],[SKU]],'[1]All Skus'!$A:$Y,2,FALSE))="AMX",(VLOOKUP(Table2[[#This Row],[SKU]],'[1]All Skus'!$A:$Y,19,FALSE)),""))</f>
        <v>4.33</v>
      </c>
      <c r="P89" s="23">
        <f>(IF((VLOOKUP(Table2[[#This Row],[SKU]],'[1]All Skus'!$A:$Y,2,FALSE))="AMX",(VLOOKUP(Table2[[#This Row],[SKU]],'[1]All Skus'!$A:$Y,20,FALSE)),""))</f>
        <v>5.91</v>
      </c>
      <c r="Q89" s="23">
        <f>(IF((VLOOKUP(Table2[[#This Row],[SKU]],'[1]All Skus'!$A:$Y,2,FALSE))="AMX",(VLOOKUP(Table2[[#This Row],[SKU]],'[1]All Skus'!$A:$Y,21,FALSE)),""))</f>
        <v>0.98</v>
      </c>
      <c r="R89" s="18" t="str">
        <f>(IF((VLOOKUP(Table2[[#This Row],[SKU]],'[1]All Skus'!$A:$Y,2,FALSE))="AMX",(VLOOKUP(Table2[[#This Row],[SKU]],'[1]All Skus'!$A:$Y,22,FALSE)),""))</f>
        <v>CN</v>
      </c>
      <c r="S89" s="18" t="str">
        <f>(IF((VLOOKUP(Table2[[#This Row],[SKU]],'[1]All Skus'!$A:$Y,2,FALSE))="AMX",(VLOOKUP(Table2[[#This Row],[SKU]],'[1]All Skus'!$A:$Y,23,FALSE)),""))</f>
        <v>Non Compliant</v>
      </c>
      <c r="T89" s="24" t="str">
        <f>(IF((VLOOKUP(Table2[[#This Row],[SKU]],'[1]All Skus'!$A:$Y,2,FALSE))="AMX",(VLOOKUP(Table2[[#This Row],[SKU]],'[1]All Skus'!$A:$Y,24,FALSE)),""))</f>
        <v>https://www.amx.com/en-US/products/scl-1-video-scaler</v>
      </c>
      <c r="U89" s="18">
        <v>87</v>
      </c>
    </row>
    <row r="90" spans="1:21" ht="15" customHeight="1" x14ac:dyDescent="0.3">
      <c r="A90" s="16" t="s">
        <v>108</v>
      </c>
      <c r="B90" s="17" t="str">
        <f>(IF((VLOOKUP(Table2[[#This Row],[SKU]],'[1]All Skus'!$A:$Y,2,FALSE))="AMX",(VLOOKUP(Table2[[#This Row],[SKU]],'[1]All Skus'!$A:$Y,3,FALSE)),""))</f>
        <v>Digital Switchers</v>
      </c>
      <c r="C90" s="17" t="str">
        <f>(IF((VLOOKUP(Table2[[#This Row],[SKU]],'[1]All Skus'!$A:$Y,2,FALSE))="AMX",(VLOOKUP(Table2[[#This Row],[SKU]],'[1]All Skus'!$A:$Y,4,FALSE)),""))</f>
        <v>DCE-1</v>
      </c>
      <c r="D90" s="18" t="str">
        <f>(IF((VLOOKUP(Table2[[#This Row],[SKU]],'[1]All Skus'!$A:$Y,2,FALSE))="AMX",(VLOOKUP(Table2[[#This Row],[SKU]],'[1]All Skus'!$A:$Y,5,FALSE)),""))</f>
        <v>AMX-SIG</v>
      </c>
      <c r="E90" s="19">
        <f>(IF((VLOOKUP(Table2[[#This Row],[SKU]],'[1]All Skus'!$A:$Y,2,FALSE))="AMX",(VLOOKUP(Table2[[#This Row],[SKU]],'[1]All Skus'!$A:$Y,6,FALSE)),""))</f>
        <v>0</v>
      </c>
      <c r="F90" s="18">
        <f>(IF((VLOOKUP(Table2[[#This Row],[SKU]],'[1]All Skus'!$A:$Y,2,FALSE))="AMX",(VLOOKUP(Table2[[#This Row],[SKU]],'[1]All Skus'!$A:$Y,7,FALSE)),""))</f>
        <v>0</v>
      </c>
      <c r="G90" s="20" t="str">
        <f>(IF((VLOOKUP(Table2[[#This Row],[SKU]],'[1]All Skus'!$A:$Y,2,FALSE))="AMX",(VLOOKUP(Table2[[#This Row],[SKU]],'[1]All Skus'!$A:$Y,8,FALSE)),""))</f>
        <v>In-Line Controller</v>
      </c>
      <c r="H90" s="20" t="str">
        <f>(IF((VLOOKUP(Table2[[#This Row],[SKU]],'[1]All Skus'!$A:$Y,2,FALSE))="AMX",(VLOOKUP(Table2[[#This Row],[SKU]],'[1]All Skus'!$A:$Y,9,FALSE)),""))</f>
        <v>In-Line controller combines CEC control, EDID emulation and audio extraction. EDID emulation for resolutions up to 4K60 4:4:4, and includes HDCP 2.2 support</v>
      </c>
      <c r="I90" s="21">
        <f>(IF((VLOOKUP(Table2[[#This Row],[SKU]],'[1]All Skus'!$A:$Y,2,FALSE))="AMX",(VLOOKUP(Table2[[#This Row],[SKU]],'[1]All Skus'!$A:$Y,10,FALSE)),""))</f>
        <v>484.8</v>
      </c>
      <c r="J90" s="21">
        <f>(IF((VLOOKUP(Table2[[#This Row],[SKU]],'[1]All Skus'!$A:$Y,2,FALSE))="AMX",(VLOOKUP(Table2[[#This Row],[SKU]],'[1]All Skus'!$A:$Y,11,FALSE)),""))</f>
        <v>484.8</v>
      </c>
      <c r="K90" s="22">
        <f>(IF((VLOOKUP(Table2[[#This Row],[SKU]],'[1]All Skus'!$A:$Y,2,FALSE))="AMX",(VLOOKUP(Table2[[#This Row],[SKU]],'[1]All Skus'!$A:$Y,15,FALSE)),""))</f>
        <v>0</v>
      </c>
      <c r="L90" s="18">
        <f>(IF((VLOOKUP(Table2[[#This Row],[SKU]],'[1]All Skus'!$A:$Y,2,FALSE))="AMX",(VLOOKUP(Table2[[#This Row],[SKU]],'[1]All Skus'!$A:$Y,16,FALSE)),""))</f>
        <v>718878009871</v>
      </c>
      <c r="M90" s="18">
        <f>(IF((VLOOKUP(Table2[[#This Row],[SKU]],'[1]All Skus'!$A:$Y,2,FALSE))="AMX",(VLOOKUP(Table2[[#This Row],[SKU]],'[1]All Skus'!$A:$Y,17,FALSE)),""))</f>
        <v>0</v>
      </c>
      <c r="N90" s="23">
        <f>(IF((VLOOKUP(Table2[[#This Row],[SKU]],'[1]All Skus'!$A:$Y,2,FALSE))="AMX",(VLOOKUP(Table2[[#This Row],[SKU]],'[1]All Skus'!$A:$Y,18,FALSE)),""))</f>
        <v>1.1000000000000001</v>
      </c>
      <c r="O90" s="23">
        <f>(IF((VLOOKUP(Table2[[#This Row],[SKU]],'[1]All Skus'!$A:$Y,2,FALSE))="AMX",(VLOOKUP(Table2[[#This Row],[SKU]],'[1]All Skus'!$A:$Y,19,FALSE)),""))</f>
        <v>4.33</v>
      </c>
      <c r="P90" s="23">
        <f>(IF((VLOOKUP(Table2[[#This Row],[SKU]],'[1]All Skus'!$A:$Y,2,FALSE))="AMX",(VLOOKUP(Table2[[#This Row],[SKU]],'[1]All Skus'!$A:$Y,20,FALSE)),""))</f>
        <v>5.91</v>
      </c>
      <c r="Q90" s="23">
        <f>(IF((VLOOKUP(Table2[[#This Row],[SKU]],'[1]All Skus'!$A:$Y,2,FALSE))="AMX",(VLOOKUP(Table2[[#This Row],[SKU]],'[1]All Skus'!$A:$Y,21,FALSE)),""))</f>
        <v>0.98</v>
      </c>
      <c r="R90" s="18" t="str">
        <f>(IF((VLOOKUP(Table2[[#This Row],[SKU]],'[1]All Skus'!$A:$Y,2,FALSE))="AMX",(VLOOKUP(Table2[[#This Row],[SKU]],'[1]All Skus'!$A:$Y,22,FALSE)),""))</f>
        <v>CN</v>
      </c>
      <c r="S90" s="18" t="str">
        <f>(IF((VLOOKUP(Table2[[#This Row],[SKU]],'[1]All Skus'!$A:$Y,2,FALSE))="AMX",(VLOOKUP(Table2[[#This Row],[SKU]],'[1]All Skus'!$A:$Y,23,FALSE)),""))</f>
        <v>Non Compliant</v>
      </c>
      <c r="T90" s="24" t="str">
        <f>(IF((VLOOKUP(Table2[[#This Row],[SKU]],'[1]All Skus'!$A:$Y,2,FALSE))="AMX",(VLOOKUP(Table2[[#This Row],[SKU]],'[1]All Skus'!$A:$Y,24,FALSE)),""))</f>
        <v>https://www.amx.com/en-US/products/dce-1-in-line-controller</v>
      </c>
      <c r="U90" s="18">
        <v>88</v>
      </c>
    </row>
    <row r="91" spans="1:21" ht="15" customHeight="1" x14ac:dyDescent="0.3">
      <c r="A91" s="16" t="s">
        <v>109</v>
      </c>
      <c r="B91" s="17" t="str">
        <f>(IF((VLOOKUP(Table2[[#This Row],[SKU]],'[1]All Skus'!$A:$Y,2,FALSE))="AMX",(VLOOKUP(Table2[[#This Row],[SKU]],'[1]All Skus'!$A:$Y,3,FALSE)),""))</f>
        <v>Digital Switchers</v>
      </c>
      <c r="C91" s="17" t="str">
        <f>(IF((VLOOKUP(Table2[[#This Row],[SKU]],'[1]All Skus'!$A:$Y,2,FALSE))="AMX",(VLOOKUP(Table2[[#This Row],[SKU]],'[1]All Skus'!$A:$Y,4,FALSE)),""))</f>
        <v>PR01-RX</v>
      </c>
      <c r="D91" s="18" t="str">
        <f>(IF((VLOOKUP(Table2[[#This Row],[SKU]],'[1]All Skus'!$A:$Y,2,FALSE))="AMX",(VLOOKUP(Table2[[#This Row],[SKU]],'[1]All Skus'!$A:$Y,5,FALSE)),""))</f>
        <v>AMX-SIG</v>
      </c>
      <c r="E91" s="19">
        <f>(IF((VLOOKUP(Table2[[#This Row],[SKU]],'[1]All Skus'!$A:$Y,2,FALSE))="AMX",(VLOOKUP(Table2[[#This Row],[SKU]],'[1]All Skus'!$A:$Y,6,FALSE)),""))</f>
        <v>0</v>
      </c>
      <c r="F91" s="18">
        <f>(IF((VLOOKUP(Table2[[#This Row],[SKU]],'[1]All Skus'!$A:$Y,2,FALSE))="AMX",(VLOOKUP(Table2[[#This Row],[SKU]],'[1]All Skus'!$A:$Y,7,FALSE)),""))</f>
        <v>0</v>
      </c>
      <c r="G91" s="20" t="str">
        <f>(IF((VLOOKUP(Table2[[#This Row],[SKU]],'[1]All Skus'!$A:$Y,2,FALSE))="AMX",(VLOOKUP(Table2[[#This Row],[SKU]],'[1]All Skus'!$A:$Y,8,FALSE)),""))</f>
        <v>Precis HDBaseT Receiver w/ Scaler</v>
      </c>
      <c r="H91" s="20" t="str">
        <f>(IF((VLOOKUP(Table2[[#This Row],[SKU]],'[1]All Skus'!$A:$Y,2,FALSE))="AMX",(VLOOKUP(Table2[[#This Row],[SKU]],'[1]All Skus'!$A:$Y,9,FALSE)),""))</f>
        <v>Precis HDBaseT Receiver w/ Scaler</v>
      </c>
      <c r="I91" s="21">
        <f>(IF((VLOOKUP(Table2[[#This Row],[SKU]],'[1]All Skus'!$A:$Y,2,FALSE))="AMX",(VLOOKUP(Table2[[#This Row],[SKU]],'[1]All Skus'!$A:$Y,10,FALSE)),""))</f>
        <v>1364.7</v>
      </c>
      <c r="J91" s="21">
        <f>(IF((VLOOKUP(Table2[[#This Row],[SKU]],'[1]All Skus'!$A:$Y,2,FALSE))="AMX",(VLOOKUP(Table2[[#This Row],[SKU]],'[1]All Skus'!$A:$Y,11,FALSE)),""))</f>
        <v>1364.7</v>
      </c>
      <c r="K91" s="22">
        <f>(IF((VLOOKUP(Table2[[#This Row],[SKU]],'[1]All Skus'!$A:$Y,2,FALSE))="AMX",(VLOOKUP(Table2[[#This Row],[SKU]],'[1]All Skus'!$A:$Y,15,FALSE)),""))</f>
        <v>0</v>
      </c>
      <c r="L91" s="18">
        <f>(IF((VLOOKUP(Table2[[#This Row],[SKU]],'[1]All Skus'!$A:$Y,2,FALSE))="AMX",(VLOOKUP(Table2[[#This Row],[SKU]],'[1]All Skus'!$A:$Y,16,FALSE)),""))</f>
        <v>718878009888</v>
      </c>
      <c r="M91" s="18">
        <f>(IF((VLOOKUP(Table2[[#This Row],[SKU]],'[1]All Skus'!$A:$Y,2,FALSE))="AMX",(VLOOKUP(Table2[[#This Row],[SKU]],'[1]All Skus'!$A:$Y,17,FALSE)),""))</f>
        <v>0</v>
      </c>
      <c r="N91" s="23">
        <f>(IF((VLOOKUP(Table2[[#This Row],[SKU]],'[1]All Skus'!$A:$Y,2,FALSE))="AMX",(VLOOKUP(Table2[[#This Row],[SKU]],'[1]All Skus'!$A:$Y,18,FALSE)),""))</f>
        <v>2.2000000000000002</v>
      </c>
      <c r="O91" s="23">
        <f>(IF((VLOOKUP(Table2[[#This Row],[SKU]],'[1]All Skus'!$A:$Y,2,FALSE))="AMX",(VLOOKUP(Table2[[#This Row],[SKU]],'[1]All Skus'!$A:$Y,19,FALSE)),""))</f>
        <v>9.2200000000000006</v>
      </c>
      <c r="P91" s="23">
        <f>(IF((VLOOKUP(Table2[[#This Row],[SKU]],'[1]All Skus'!$A:$Y,2,FALSE))="AMX",(VLOOKUP(Table2[[#This Row],[SKU]],'[1]All Skus'!$A:$Y,20,FALSE)),""))</f>
        <v>5.63</v>
      </c>
      <c r="Q91" s="23">
        <f>(IF((VLOOKUP(Table2[[#This Row],[SKU]],'[1]All Skus'!$A:$Y,2,FALSE))="AMX",(VLOOKUP(Table2[[#This Row],[SKU]],'[1]All Skus'!$A:$Y,21,FALSE)),""))</f>
        <v>0.98</v>
      </c>
      <c r="R91" s="18" t="str">
        <f>(IF((VLOOKUP(Table2[[#This Row],[SKU]],'[1]All Skus'!$A:$Y,2,FALSE))="AMX",(VLOOKUP(Table2[[#This Row],[SKU]],'[1]All Skus'!$A:$Y,22,FALSE)),""))</f>
        <v>CN</v>
      </c>
      <c r="S91" s="18" t="str">
        <f>(IF((VLOOKUP(Table2[[#This Row],[SKU]],'[1]All Skus'!$A:$Y,2,FALSE))="AMX",(VLOOKUP(Table2[[#This Row],[SKU]],'[1]All Skus'!$A:$Y,23,FALSE)),""))</f>
        <v>Non Compliant</v>
      </c>
      <c r="T91" s="24" t="str">
        <f>(IF((VLOOKUP(Table2[[#This Row],[SKU]],'[1]All Skus'!$A:$Y,2,FALSE))="AMX",(VLOOKUP(Table2[[#This Row],[SKU]],'[1]All Skus'!$A:$Y,24,FALSE)),""))</f>
        <v>https://www.amx.com/en-US/products/pr01-rx</v>
      </c>
      <c r="U91" s="18">
        <v>89</v>
      </c>
    </row>
    <row r="92" spans="1:21" ht="15" customHeight="1" x14ac:dyDescent="0.3">
      <c r="A92" s="16" t="s">
        <v>110</v>
      </c>
      <c r="B92" s="17" t="str">
        <f>(IF((VLOOKUP(Table2[[#This Row],[SKU]],'[1]All Skus'!$A:$Y,2,FALSE))="AMX",(VLOOKUP(Table2[[#This Row],[SKU]],'[1]All Skus'!$A:$Y,3,FALSE)),""))</f>
        <v>Digital Switchers</v>
      </c>
      <c r="C92" s="17" t="str">
        <f>(IF((VLOOKUP(Table2[[#This Row],[SKU]],'[1]All Skus'!$A:$Y,2,FALSE))="AMX",(VLOOKUP(Table2[[#This Row],[SKU]],'[1]All Skus'!$A:$Y,4,FALSE)),""))</f>
        <v>PR01-0808</v>
      </c>
      <c r="D92" s="18" t="str">
        <f>(IF((VLOOKUP(Table2[[#This Row],[SKU]],'[1]All Skus'!$A:$Y,2,FALSE))="AMX",(VLOOKUP(Table2[[#This Row],[SKU]],'[1]All Skus'!$A:$Y,5,FALSE)),""))</f>
        <v>AMX-SIG</v>
      </c>
      <c r="E92" s="19">
        <f>(IF((VLOOKUP(Table2[[#This Row],[SKU]],'[1]All Skus'!$A:$Y,2,FALSE))="AMX",(VLOOKUP(Table2[[#This Row],[SKU]],'[1]All Skus'!$A:$Y,6,FALSE)),""))</f>
        <v>0</v>
      </c>
      <c r="F92" s="18">
        <f>(IF((VLOOKUP(Table2[[#This Row],[SKU]],'[1]All Skus'!$A:$Y,2,FALSE))="AMX",(VLOOKUP(Table2[[#This Row],[SKU]],'[1]All Skus'!$A:$Y,7,FALSE)),""))</f>
        <v>0</v>
      </c>
      <c r="G92" s="20" t="str">
        <f>(IF((VLOOKUP(Table2[[#This Row],[SKU]],'[1]All Skus'!$A:$Y,2,FALSE))="AMX",(VLOOKUP(Table2[[#This Row],[SKU]],'[1]All Skus'!$A:$Y,8,FALSE)),""))</f>
        <v>Precis 8x8+4 4K60 HDMI Matrix Switcher</v>
      </c>
      <c r="H92" s="20" t="str">
        <f>(IF((VLOOKUP(Table2[[#This Row],[SKU]],'[1]All Skus'!$A:$Y,2,FALSE))="AMX",(VLOOKUP(Table2[[#This Row],[SKU]],'[1]All Skus'!$A:$Y,9,FALSE)),""))</f>
        <v>Precis 8x8+4 4K60 HDMI Matrix Switcher</v>
      </c>
      <c r="I92" s="21">
        <f>(IF((VLOOKUP(Table2[[#This Row],[SKU]],'[1]All Skus'!$A:$Y,2,FALSE))="AMX",(VLOOKUP(Table2[[#This Row],[SKU]],'[1]All Skus'!$A:$Y,10,FALSE)),""))</f>
        <v>9697.3000000000011</v>
      </c>
      <c r="J92" s="21">
        <f>(IF((VLOOKUP(Table2[[#This Row],[SKU]],'[1]All Skus'!$A:$Y,2,FALSE))="AMX",(VLOOKUP(Table2[[#This Row],[SKU]],'[1]All Skus'!$A:$Y,11,FALSE)),""))</f>
        <v>9697.3000000000011</v>
      </c>
      <c r="K92" s="22">
        <f>(IF((VLOOKUP(Table2[[#This Row],[SKU]],'[1]All Skus'!$A:$Y,2,FALSE))="AMX",(VLOOKUP(Table2[[#This Row],[SKU]],'[1]All Skus'!$A:$Y,15,FALSE)),""))</f>
        <v>0</v>
      </c>
      <c r="L92" s="18">
        <f>(IF((VLOOKUP(Table2[[#This Row],[SKU]],'[1]All Skus'!$A:$Y,2,FALSE))="AMX",(VLOOKUP(Table2[[#This Row],[SKU]],'[1]All Skus'!$A:$Y,16,FALSE)),""))</f>
        <v>718878009895</v>
      </c>
      <c r="M92" s="18">
        <f>(IF((VLOOKUP(Table2[[#This Row],[SKU]],'[1]All Skus'!$A:$Y,2,FALSE))="AMX",(VLOOKUP(Table2[[#This Row],[SKU]],'[1]All Skus'!$A:$Y,17,FALSE)),""))</f>
        <v>0</v>
      </c>
      <c r="N92" s="23">
        <f>(IF((VLOOKUP(Table2[[#This Row],[SKU]],'[1]All Skus'!$A:$Y,2,FALSE))="AMX",(VLOOKUP(Table2[[#This Row],[SKU]],'[1]All Skus'!$A:$Y,18,FALSE)),""))</f>
        <v>4</v>
      </c>
      <c r="O92" s="23">
        <f>(IF((VLOOKUP(Table2[[#This Row],[SKU]],'[1]All Skus'!$A:$Y,2,FALSE))="AMX",(VLOOKUP(Table2[[#This Row],[SKU]],'[1]All Skus'!$A:$Y,19,FALSE)),""))</f>
        <v>17.32</v>
      </c>
      <c r="P92" s="23">
        <f>(IF((VLOOKUP(Table2[[#This Row],[SKU]],'[1]All Skus'!$A:$Y,2,FALSE))="AMX",(VLOOKUP(Table2[[#This Row],[SKU]],'[1]All Skus'!$A:$Y,20,FALSE)),""))</f>
        <v>12.6</v>
      </c>
      <c r="Q92" s="23">
        <f>(IF((VLOOKUP(Table2[[#This Row],[SKU]],'[1]All Skus'!$A:$Y,2,FALSE))="AMX",(VLOOKUP(Table2[[#This Row],[SKU]],'[1]All Skus'!$A:$Y,21,FALSE)),""))</f>
        <v>1.71</v>
      </c>
      <c r="R92" s="18" t="str">
        <f>(IF((VLOOKUP(Table2[[#This Row],[SKU]],'[1]All Skus'!$A:$Y,2,FALSE))="AMX",(VLOOKUP(Table2[[#This Row],[SKU]],'[1]All Skus'!$A:$Y,22,FALSE)),""))</f>
        <v>CN</v>
      </c>
      <c r="S92" s="18" t="str">
        <f>(IF((VLOOKUP(Table2[[#This Row],[SKU]],'[1]All Skus'!$A:$Y,2,FALSE))="AMX",(VLOOKUP(Table2[[#This Row],[SKU]],'[1]All Skus'!$A:$Y,23,FALSE)),""))</f>
        <v>Non Compliant</v>
      </c>
      <c r="T92" s="24" t="str">
        <f>(IF((VLOOKUP(Table2[[#This Row],[SKU]],'[1]All Skus'!$A:$Y,2,FALSE))="AMX",(VLOOKUP(Table2[[#This Row],[SKU]],'[1]All Skus'!$A:$Y,24,FALSE)),""))</f>
        <v>https://www.amx.com/en-US/products/pr01-0808</v>
      </c>
      <c r="U92" s="18">
        <v>90</v>
      </c>
    </row>
    <row r="93" spans="1:21" ht="15" customHeight="1" x14ac:dyDescent="0.3">
      <c r="A93" s="16" t="s">
        <v>111</v>
      </c>
      <c r="B93" s="17" t="str">
        <f>(IF((VLOOKUP(Table2[[#This Row],[SKU]],'[1]All Skus'!$A:$Y,2,FALSE))="AMX",(VLOOKUP(Table2[[#This Row],[SKU]],'[1]All Skus'!$A:$Y,3,FALSE)),""))</f>
        <v>All-in-One Pres Switchers</v>
      </c>
      <c r="C93" s="17" t="str">
        <f>(IF((VLOOKUP(Table2[[#This Row],[SKU]],'[1]All Skus'!$A:$Y,2,FALSE))="AMX",(VLOOKUP(Table2[[#This Row],[SKU]],'[1]All Skus'!$A:$Y,4,FALSE)),""))</f>
        <v>CBL-HDMI-FL2-16</v>
      </c>
      <c r="D93" s="18" t="str">
        <f>(IF((VLOOKUP(Table2[[#This Row],[SKU]],'[1]All Skus'!$A:$Y,2,FALSE))="AMX",(VLOOKUP(Table2[[#This Row],[SKU]],'[1]All Skus'!$A:$Y,5,FALSE)),""))</f>
        <v>AMX-ENV</v>
      </c>
      <c r="E93" s="19">
        <f>(IF((VLOOKUP(Table2[[#This Row],[SKU]],'[1]All Skus'!$A:$Y,2,FALSE))="AMX",(VLOOKUP(Table2[[#This Row],[SKU]],'[1]All Skus'!$A:$Y,6,FALSE)),""))</f>
        <v>0</v>
      </c>
      <c r="F93" s="18" t="str">
        <f>(IF((VLOOKUP(Table2[[#This Row],[SKU]],'[1]All Skus'!$A:$Y,2,FALSE))="AMX",(VLOOKUP(Table2[[#This Row],[SKU]],'[1]All Skus'!$A:$Y,7,FALSE)),""))</f>
        <v>Limited Quantity</v>
      </c>
      <c r="G93" s="20" t="str">
        <f>(IF((VLOOKUP(Table2[[#This Row],[SKU]],'[1]All Skus'!$A:$Y,2,FALSE))="AMX",(VLOOKUP(Table2[[#This Row],[SKU]],'[1]All Skus'!$A:$Y,8,FALSE)),""))</f>
        <v>16-foot 4K60 HDMI Flat Cable</v>
      </c>
      <c r="H93" s="20" t="str">
        <f>(IF((VLOOKUP(Table2[[#This Row],[SKU]],'[1]All Skus'!$A:$Y,2,FALSE))="AMX",(VLOOKUP(Table2[[#This Row],[SKU]],'[1]All Skus'!$A:$Y,9,FALSE)),""))</f>
        <v>CBL-HDMI-FL2-16, 4K60 HDMI MyTurn ready 16 foot flat cable</v>
      </c>
      <c r="I93" s="21">
        <f>(IF((VLOOKUP(Table2[[#This Row],[SKU]],'[1]All Skus'!$A:$Y,2,FALSE))="AMX",(VLOOKUP(Table2[[#This Row],[SKU]],'[1]All Skus'!$A:$Y,10,FALSE)),""))</f>
        <v>144.20000000000002</v>
      </c>
      <c r="J93" s="21">
        <f>(IF((VLOOKUP(Table2[[#This Row],[SKU]],'[1]All Skus'!$A:$Y,2,FALSE))="AMX",(VLOOKUP(Table2[[#This Row],[SKU]],'[1]All Skus'!$A:$Y,11,FALSE)),""))</f>
        <v>144.20000000000002</v>
      </c>
      <c r="K93" s="22">
        <f>(IF((VLOOKUP(Table2[[#This Row],[SKU]],'[1]All Skus'!$A:$Y,2,FALSE))="AMX",(VLOOKUP(Table2[[#This Row],[SKU]],'[1]All Skus'!$A:$Y,15,FALSE)),""))</f>
        <v>0</v>
      </c>
      <c r="L93" s="18">
        <f>(IF((VLOOKUP(Table2[[#This Row],[SKU]],'[1]All Skus'!$A:$Y,2,FALSE))="AMX",(VLOOKUP(Table2[[#This Row],[SKU]],'[1]All Skus'!$A:$Y,16,FALSE)),""))</f>
        <v>718878023129</v>
      </c>
      <c r="M93" s="18">
        <f>(IF((VLOOKUP(Table2[[#This Row],[SKU]],'[1]All Skus'!$A:$Y,2,FALSE))="AMX",(VLOOKUP(Table2[[#This Row],[SKU]],'[1]All Skus'!$A:$Y,17,FALSE)),""))</f>
        <v>0</v>
      </c>
      <c r="N93" s="23">
        <f>(IF((VLOOKUP(Table2[[#This Row],[SKU]],'[1]All Skus'!$A:$Y,2,FALSE))="AMX",(VLOOKUP(Table2[[#This Row],[SKU]],'[1]All Skus'!$A:$Y,18,FALSE)),""))</f>
        <v>1</v>
      </c>
      <c r="O93" s="23">
        <f>(IF((VLOOKUP(Table2[[#This Row],[SKU]],'[1]All Skus'!$A:$Y,2,FALSE))="AMX",(VLOOKUP(Table2[[#This Row],[SKU]],'[1]All Skus'!$A:$Y,19,FALSE)),""))</f>
        <v>196</v>
      </c>
      <c r="P93" s="23">
        <f>(IF((VLOOKUP(Table2[[#This Row],[SKU]],'[1]All Skus'!$A:$Y,2,FALSE))="AMX",(VLOOKUP(Table2[[#This Row],[SKU]],'[1]All Skus'!$A:$Y,20,FALSE)),""))</f>
        <v>1</v>
      </c>
      <c r="Q93" s="23">
        <f>(IF((VLOOKUP(Table2[[#This Row],[SKU]],'[1]All Skus'!$A:$Y,2,FALSE))="AMX",(VLOOKUP(Table2[[#This Row],[SKU]],'[1]All Skus'!$A:$Y,21,FALSE)),""))</f>
        <v>0.5</v>
      </c>
      <c r="R93" s="18" t="str">
        <f>(IF((VLOOKUP(Table2[[#This Row],[SKU]],'[1]All Skus'!$A:$Y,2,FALSE))="AMX",(VLOOKUP(Table2[[#This Row],[SKU]],'[1]All Skus'!$A:$Y,22,FALSE)),""))</f>
        <v>CN</v>
      </c>
      <c r="S93" s="18" t="str">
        <f>(IF((VLOOKUP(Table2[[#This Row],[SKU]],'[1]All Skus'!$A:$Y,2,FALSE))="AMX",(VLOOKUP(Table2[[#This Row],[SKU]],'[1]All Skus'!$A:$Y,23,FALSE)),""))</f>
        <v>Non Compliant</v>
      </c>
      <c r="T93" s="24" t="str">
        <f>(IF((VLOOKUP(Table2[[#This Row],[SKU]],'[1]All Skus'!$A:$Y,2,FALSE))="AMX",(VLOOKUP(Table2[[#This Row],[SKU]],'[1]All Skus'!$A:$Y,24,FALSE)),""))</f>
        <v>https://www.amx.com/en-US/products/cbl-hdmi-fl2</v>
      </c>
      <c r="U93" s="18">
        <v>91</v>
      </c>
    </row>
    <row r="94" spans="1:21" ht="15" customHeight="1" x14ac:dyDescent="0.3">
      <c r="A94" s="16" t="s">
        <v>112</v>
      </c>
      <c r="B94" s="17" t="str">
        <f>(IF((VLOOKUP(Table2[[#This Row],[SKU]],'[1]All Skus'!$A:$Y,2,FALSE))="AMX",(VLOOKUP(Table2[[#This Row],[SKU]],'[1]All Skus'!$A:$Y,3,FALSE)),""))</f>
        <v>All-in-One Pres Switchers</v>
      </c>
      <c r="C94" s="17" t="str">
        <f>(IF((VLOOKUP(Table2[[#This Row],[SKU]],'[1]All Skus'!$A:$Y,2,FALSE))="AMX",(VLOOKUP(Table2[[#This Row],[SKU]],'[1]All Skus'!$A:$Y,4,FALSE)),""))</f>
        <v>CBL-DP-FL2-16</v>
      </c>
      <c r="D94" s="18" t="str">
        <f>(IF((VLOOKUP(Table2[[#This Row],[SKU]],'[1]All Skus'!$A:$Y,2,FALSE))="AMX",(VLOOKUP(Table2[[#This Row],[SKU]],'[1]All Skus'!$A:$Y,5,FALSE)),""))</f>
        <v>AMX-ENV</v>
      </c>
      <c r="E94" s="19">
        <f>(IF((VLOOKUP(Table2[[#This Row],[SKU]],'[1]All Skus'!$A:$Y,2,FALSE))="AMX",(VLOOKUP(Table2[[#This Row],[SKU]],'[1]All Skus'!$A:$Y,6,FALSE)),""))</f>
        <v>0</v>
      </c>
      <c r="F94" s="18" t="str">
        <f>(IF((VLOOKUP(Table2[[#This Row],[SKU]],'[1]All Skus'!$A:$Y,2,FALSE))="AMX",(VLOOKUP(Table2[[#This Row],[SKU]],'[1]All Skus'!$A:$Y,7,FALSE)),""))</f>
        <v>Limited Quantity</v>
      </c>
      <c r="G94" s="20" t="str">
        <f>(IF((VLOOKUP(Table2[[#This Row],[SKU]],'[1]All Skus'!$A:$Y,2,FALSE))="AMX",(VLOOKUP(Table2[[#This Row],[SKU]],'[1]All Skus'!$A:$Y,8,FALSE)),""))</f>
        <v>16-foot 4K60 DisplayPort Flat Cable</v>
      </c>
      <c r="H94" s="20" t="str">
        <f>(IF((VLOOKUP(Table2[[#This Row],[SKU]],'[1]All Skus'!$A:$Y,2,FALSE))="AMX",(VLOOKUP(Table2[[#This Row],[SKU]],'[1]All Skus'!$A:$Y,9,FALSE)),""))</f>
        <v>CBL-DP-FL2-16, 4K60 DisplayPort MyTurn ready 16 foot flat cable</v>
      </c>
      <c r="I94" s="21">
        <f>(IF((VLOOKUP(Table2[[#This Row],[SKU]],'[1]All Skus'!$A:$Y,2,FALSE))="AMX",(VLOOKUP(Table2[[#This Row],[SKU]],'[1]All Skus'!$A:$Y,10,FALSE)),""))</f>
        <v>155</v>
      </c>
      <c r="J94" s="21">
        <f>(IF((VLOOKUP(Table2[[#This Row],[SKU]],'[1]All Skus'!$A:$Y,2,FALSE))="AMX",(VLOOKUP(Table2[[#This Row],[SKU]],'[1]All Skus'!$A:$Y,11,FALSE)),""))</f>
        <v>155</v>
      </c>
      <c r="K94" s="22">
        <f>(IF((VLOOKUP(Table2[[#This Row],[SKU]],'[1]All Skus'!$A:$Y,2,FALSE))="AMX",(VLOOKUP(Table2[[#This Row],[SKU]],'[1]All Skus'!$A:$Y,15,FALSE)),""))</f>
        <v>0</v>
      </c>
      <c r="L94" s="18">
        <f>(IF((VLOOKUP(Table2[[#This Row],[SKU]],'[1]All Skus'!$A:$Y,2,FALSE))="AMX",(VLOOKUP(Table2[[#This Row],[SKU]],'[1]All Skus'!$A:$Y,16,FALSE)),""))</f>
        <v>718878022887</v>
      </c>
      <c r="M94" s="18">
        <f>(IF((VLOOKUP(Table2[[#This Row],[SKU]],'[1]All Skus'!$A:$Y,2,FALSE))="AMX",(VLOOKUP(Table2[[#This Row],[SKU]],'[1]All Skus'!$A:$Y,17,FALSE)),""))</f>
        <v>0</v>
      </c>
      <c r="N94" s="23">
        <f>(IF((VLOOKUP(Table2[[#This Row],[SKU]],'[1]All Skus'!$A:$Y,2,FALSE))="AMX",(VLOOKUP(Table2[[#This Row],[SKU]],'[1]All Skus'!$A:$Y,18,FALSE)),""))</f>
        <v>1</v>
      </c>
      <c r="O94" s="23">
        <f>(IF((VLOOKUP(Table2[[#This Row],[SKU]],'[1]All Skus'!$A:$Y,2,FALSE))="AMX",(VLOOKUP(Table2[[#This Row],[SKU]],'[1]All Skus'!$A:$Y,19,FALSE)),""))</f>
        <v>196</v>
      </c>
      <c r="P94" s="23">
        <f>(IF((VLOOKUP(Table2[[#This Row],[SKU]],'[1]All Skus'!$A:$Y,2,FALSE))="AMX",(VLOOKUP(Table2[[#This Row],[SKU]],'[1]All Skus'!$A:$Y,20,FALSE)),""))</f>
        <v>1</v>
      </c>
      <c r="Q94" s="23">
        <f>(IF((VLOOKUP(Table2[[#This Row],[SKU]],'[1]All Skus'!$A:$Y,2,FALSE))="AMX",(VLOOKUP(Table2[[#This Row],[SKU]],'[1]All Skus'!$A:$Y,21,FALSE)),""))</f>
        <v>0.5</v>
      </c>
      <c r="R94" s="18" t="str">
        <f>(IF((VLOOKUP(Table2[[#This Row],[SKU]],'[1]All Skus'!$A:$Y,2,FALSE))="AMX",(VLOOKUP(Table2[[#This Row],[SKU]],'[1]All Skus'!$A:$Y,22,FALSE)),""))</f>
        <v>CN</v>
      </c>
      <c r="S94" s="18" t="str">
        <f>(IF((VLOOKUP(Table2[[#This Row],[SKU]],'[1]All Skus'!$A:$Y,2,FALSE))="AMX",(VLOOKUP(Table2[[#This Row],[SKU]],'[1]All Skus'!$A:$Y,23,FALSE)),""))</f>
        <v>Non Compliant</v>
      </c>
      <c r="T94" s="24" t="str">
        <f>(IF((VLOOKUP(Table2[[#This Row],[SKU]],'[1]All Skus'!$A:$Y,2,FALSE))="AMX",(VLOOKUP(Table2[[#This Row],[SKU]],'[1]All Skus'!$A:$Y,24,FALSE)),""))</f>
        <v>https://www.amx.com/en-US/products/cbl-dp-fl2</v>
      </c>
      <c r="U94" s="18">
        <v>92</v>
      </c>
    </row>
    <row r="95" spans="1:21" ht="15" customHeight="1" x14ac:dyDescent="0.3">
      <c r="A95" s="16" t="s">
        <v>113</v>
      </c>
      <c r="B95" s="17" t="str">
        <f>(IF((VLOOKUP(Table2[[#This Row],[SKU]],'[1]All Skus'!$A:$Y,2,FALSE))="AMX",(VLOOKUP(Table2[[#This Row],[SKU]],'[1]All Skus'!$A:$Y,3,FALSE)),""))</f>
        <v>All-in-One Pres Switchers</v>
      </c>
      <c r="C95" s="17" t="str">
        <f>(IF((VLOOKUP(Table2[[#This Row],[SKU]],'[1]All Skus'!$A:$Y,2,FALSE))="AMX",(VLOOKUP(Table2[[#This Row],[SKU]],'[1]All Skus'!$A:$Y,4,FALSE)),""))</f>
        <v>CBL-USB-FL2-16</v>
      </c>
      <c r="D95" s="18" t="str">
        <f>(IF((VLOOKUP(Table2[[#This Row],[SKU]],'[1]All Skus'!$A:$Y,2,FALSE))="AMX",(VLOOKUP(Table2[[#This Row],[SKU]],'[1]All Skus'!$A:$Y,5,FALSE)),""))</f>
        <v>AMX-ENV</v>
      </c>
      <c r="E95" s="19">
        <f>(IF((VLOOKUP(Table2[[#This Row],[SKU]],'[1]All Skus'!$A:$Y,2,FALSE))="AMX",(VLOOKUP(Table2[[#This Row],[SKU]],'[1]All Skus'!$A:$Y,6,FALSE)),""))</f>
        <v>0</v>
      </c>
      <c r="F95" s="18" t="str">
        <f>(IF((VLOOKUP(Table2[[#This Row],[SKU]],'[1]All Skus'!$A:$Y,2,FALSE))="AMX",(VLOOKUP(Table2[[#This Row],[SKU]],'[1]All Skus'!$A:$Y,7,FALSE)),""))</f>
        <v>Limited Quantity</v>
      </c>
      <c r="G95" s="20" t="str">
        <f>(IF((VLOOKUP(Table2[[#This Row],[SKU]],'[1]All Skus'!$A:$Y,2,FALSE))="AMX",(VLOOKUP(Table2[[#This Row],[SKU]],'[1]All Skus'!$A:$Y,8,FALSE)),""))</f>
        <v>16-foot USB 3.0 Flat Cable</v>
      </c>
      <c r="H95" s="20" t="str">
        <f>(IF((VLOOKUP(Table2[[#This Row],[SKU]],'[1]All Skus'!$A:$Y,2,FALSE))="AMX",(VLOOKUP(Table2[[#This Row],[SKU]],'[1]All Skus'!$A:$Y,9,FALSE)),""))</f>
        <v>CBL-USB-FL2-16, USB MyTurn ready 16 foot flat cable</v>
      </c>
      <c r="I95" s="21">
        <f>(IF((VLOOKUP(Table2[[#This Row],[SKU]],'[1]All Skus'!$A:$Y,2,FALSE))="AMX",(VLOOKUP(Table2[[#This Row],[SKU]],'[1]All Skus'!$A:$Y,10,FALSE)),""))</f>
        <v>138</v>
      </c>
      <c r="J95" s="21">
        <f>(IF((VLOOKUP(Table2[[#This Row],[SKU]],'[1]All Skus'!$A:$Y,2,FALSE))="AMX",(VLOOKUP(Table2[[#This Row],[SKU]],'[1]All Skus'!$A:$Y,11,FALSE)),""))</f>
        <v>138</v>
      </c>
      <c r="K95" s="22">
        <f>(IF((VLOOKUP(Table2[[#This Row],[SKU]],'[1]All Skus'!$A:$Y,2,FALSE))="AMX",(VLOOKUP(Table2[[#This Row],[SKU]],'[1]All Skus'!$A:$Y,15,FALSE)),""))</f>
        <v>0</v>
      </c>
      <c r="L95" s="18">
        <f>(IF((VLOOKUP(Table2[[#This Row],[SKU]],'[1]All Skus'!$A:$Y,2,FALSE))="AMX",(VLOOKUP(Table2[[#This Row],[SKU]],'[1]All Skus'!$A:$Y,16,FALSE)),""))</f>
        <v>718878023167</v>
      </c>
      <c r="M95" s="18">
        <f>(IF((VLOOKUP(Table2[[#This Row],[SKU]],'[1]All Skus'!$A:$Y,2,FALSE))="AMX",(VLOOKUP(Table2[[#This Row],[SKU]],'[1]All Skus'!$A:$Y,17,FALSE)),""))</f>
        <v>0</v>
      </c>
      <c r="N95" s="23">
        <f>(IF((VLOOKUP(Table2[[#This Row],[SKU]],'[1]All Skus'!$A:$Y,2,FALSE))="AMX",(VLOOKUP(Table2[[#This Row],[SKU]],'[1]All Skus'!$A:$Y,18,FALSE)),""))</f>
        <v>1</v>
      </c>
      <c r="O95" s="23">
        <f>(IF((VLOOKUP(Table2[[#This Row],[SKU]],'[1]All Skus'!$A:$Y,2,FALSE))="AMX",(VLOOKUP(Table2[[#This Row],[SKU]],'[1]All Skus'!$A:$Y,19,FALSE)),""))</f>
        <v>9</v>
      </c>
      <c r="P95" s="23">
        <f>(IF((VLOOKUP(Table2[[#This Row],[SKU]],'[1]All Skus'!$A:$Y,2,FALSE))="AMX",(VLOOKUP(Table2[[#This Row],[SKU]],'[1]All Skus'!$A:$Y,20,FALSE)),""))</f>
        <v>6</v>
      </c>
      <c r="Q95" s="23">
        <f>(IF((VLOOKUP(Table2[[#This Row],[SKU]],'[1]All Skus'!$A:$Y,2,FALSE))="AMX",(VLOOKUP(Table2[[#This Row],[SKU]],'[1]All Skus'!$A:$Y,21,FALSE)),""))</f>
        <v>0.5</v>
      </c>
      <c r="R95" s="18" t="str">
        <f>(IF((VLOOKUP(Table2[[#This Row],[SKU]],'[1]All Skus'!$A:$Y,2,FALSE))="AMX",(VLOOKUP(Table2[[#This Row],[SKU]],'[1]All Skus'!$A:$Y,22,FALSE)),""))</f>
        <v>CN</v>
      </c>
      <c r="S95" s="18" t="str">
        <f>(IF((VLOOKUP(Table2[[#This Row],[SKU]],'[1]All Skus'!$A:$Y,2,FALSE))="AMX",(VLOOKUP(Table2[[#This Row],[SKU]],'[1]All Skus'!$A:$Y,23,FALSE)),""))</f>
        <v>Non Compliant</v>
      </c>
      <c r="T95" s="24" t="str">
        <f>(IF((VLOOKUP(Table2[[#This Row],[SKU]],'[1]All Skus'!$A:$Y,2,FALSE))="AMX",(VLOOKUP(Table2[[#This Row],[SKU]],'[1]All Skus'!$A:$Y,24,FALSE)),""))</f>
        <v>https://www.amx.com/en-US/products/cbl-usb-fl2</v>
      </c>
      <c r="U95" s="18">
        <v>93</v>
      </c>
    </row>
    <row r="96" spans="1:21" ht="15" customHeight="1" x14ac:dyDescent="0.3">
      <c r="A96" s="16" t="s">
        <v>114</v>
      </c>
      <c r="B96" s="17" t="str">
        <f>(IF((VLOOKUP(Table2[[#This Row],[SKU]],'[1]All Skus'!$A:$Y,2,FALSE))="AMX",(VLOOKUP(Table2[[#This Row],[SKU]],'[1]All Skus'!$A:$Y,3,FALSE)),""))</f>
        <v>Camera &amp; Camera Control</v>
      </c>
      <c r="C96" s="17" t="str">
        <f>(IF((VLOOKUP(Table2[[#This Row],[SKU]],'[1]All Skus'!$A:$Y,2,FALSE))="AMX",(VLOOKUP(Table2[[#This Row],[SKU]],'[1]All Skus'!$A:$Y,4,FALSE)),""))</f>
        <v>CBL-USB2-FL-16</v>
      </c>
      <c r="D96" s="18" t="str">
        <f>(IF((VLOOKUP(Table2[[#This Row],[SKU]],'[1]All Skus'!$A:$Y,2,FALSE))="AMX",(VLOOKUP(Table2[[#This Row],[SKU]],'[1]All Skus'!$A:$Y,5,FALSE)),""))</f>
        <v>AMX-NM</v>
      </c>
      <c r="E96" s="19">
        <f>(IF((VLOOKUP(Table2[[#This Row],[SKU]],'[1]All Skus'!$A:$Y,2,FALSE))="AMX",(VLOOKUP(Table2[[#This Row],[SKU]],'[1]All Skus'!$A:$Y,6,FALSE)),""))</f>
        <v>0</v>
      </c>
      <c r="F96" s="18" t="str">
        <f>(IF((VLOOKUP(Table2[[#This Row],[SKU]],'[1]All Skus'!$A:$Y,2,FALSE))="AMX",(VLOOKUP(Table2[[#This Row],[SKU]],'[1]All Skus'!$A:$Y,7,FALSE)),""))</f>
        <v>Limited Quantity</v>
      </c>
      <c r="G96" s="20" t="str">
        <f>(IF((VLOOKUP(Table2[[#This Row],[SKU]],'[1]All Skus'!$A:$Y,2,FALSE))="AMX",(VLOOKUP(Table2[[#This Row],[SKU]],'[1]All Skus'!$A:$Y,8,FALSE)),""))</f>
        <v>16-foot USB 2.0 Flat Cable</v>
      </c>
      <c r="H96" s="20" t="str">
        <f>(IF((VLOOKUP(Table2[[#This Row],[SKU]],'[1]All Skus'!$A:$Y,2,FALSE))="AMX",(VLOOKUP(Table2[[#This Row],[SKU]],'[1]All Skus'!$A:$Y,9,FALSE)),""))</f>
        <v>16-foot USB Extension Cable.  Can be used with Acendo Core Meeting Space Collaboration System, Acendo Vibe Conferencing Sound Bar, Sereno Video Conferencing Camera, and similar USB peripherals.</v>
      </c>
      <c r="I96" s="21">
        <f>(IF((VLOOKUP(Table2[[#This Row],[SKU]],'[1]All Skus'!$A:$Y,2,FALSE))="AMX",(VLOOKUP(Table2[[#This Row],[SKU]],'[1]All Skus'!$A:$Y,10,FALSE)),""))</f>
        <v>69.600000000000009</v>
      </c>
      <c r="J96" s="21">
        <f>(IF((VLOOKUP(Table2[[#This Row],[SKU]],'[1]All Skus'!$A:$Y,2,FALSE))="AMX",(VLOOKUP(Table2[[#This Row],[SKU]],'[1]All Skus'!$A:$Y,11,FALSE)),""))</f>
        <v>69.600000000000009</v>
      </c>
      <c r="K96" s="22">
        <f>(IF((VLOOKUP(Table2[[#This Row],[SKU]],'[1]All Skus'!$A:$Y,2,FALSE))="AMX",(VLOOKUP(Table2[[#This Row],[SKU]],'[1]All Skus'!$A:$Y,15,FALSE)),""))</f>
        <v>0</v>
      </c>
      <c r="L96" s="18">
        <f>(IF((VLOOKUP(Table2[[#This Row],[SKU]],'[1]All Skus'!$A:$Y,2,FALSE))="AMX",(VLOOKUP(Table2[[#This Row],[SKU]],'[1]All Skus'!$A:$Y,16,FALSE)),""))</f>
        <v>718878022962</v>
      </c>
      <c r="M96" s="18">
        <f>(IF((VLOOKUP(Table2[[#This Row],[SKU]],'[1]All Skus'!$A:$Y,2,FALSE))="AMX",(VLOOKUP(Table2[[#This Row],[SKU]],'[1]All Skus'!$A:$Y,17,FALSE)),""))</f>
        <v>0</v>
      </c>
      <c r="N96" s="23">
        <f>(IF((VLOOKUP(Table2[[#This Row],[SKU]],'[1]All Skus'!$A:$Y,2,FALSE))="AMX",(VLOOKUP(Table2[[#This Row],[SKU]],'[1]All Skus'!$A:$Y,18,FALSE)),""))</f>
        <v>1</v>
      </c>
      <c r="O96" s="23">
        <f>(IF((VLOOKUP(Table2[[#This Row],[SKU]],'[1]All Skus'!$A:$Y,2,FALSE))="AMX",(VLOOKUP(Table2[[#This Row],[SKU]],'[1]All Skus'!$A:$Y,19,FALSE)),""))</f>
        <v>196</v>
      </c>
      <c r="P96" s="23">
        <f>(IF((VLOOKUP(Table2[[#This Row],[SKU]],'[1]All Skus'!$A:$Y,2,FALSE))="AMX",(VLOOKUP(Table2[[#This Row],[SKU]],'[1]All Skus'!$A:$Y,20,FALSE)),""))</f>
        <v>1</v>
      </c>
      <c r="Q96" s="23">
        <f>(IF((VLOOKUP(Table2[[#This Row],[SKU]],'[1]All Skus'!$A:$Y,2,FALSE))="AMX",(VLOOKUP(Table2[[#This Row],[SKU]],'[1]All Skus'!$A:$Y,21,FALSE)),""))</f>
        <v>0.5</v>
      </c>
      <c r="R96" s="18" t="str">
        <f>(IF((VLOOKUP(Table2[[#This Row],[SKU]],'[1]All Skus'!$A:$Y,2,FALSE))="AMX",(VLOOKUP(Table2[[#This Row],[SKU]],'[1]All Skus'!$A:$Y,22,FALSE)),""))</f>
        <v>CN</v>
      </c>
      <c r="S96" s="18" t="str">
        <f>(IF((VLOOKUP(Table2[[#This Row],[SKU]],'[1]All Skus'!$A:$Y,2,FALSE))="AMX",(VLOOKUP(Table2[[#This Row],[SKU]],'[1]All Skus'!$A:$Y,23,FALSE)),""))</f>
        <v>Non Compliant</v>
      </c>
      <c r="T96" s="24" t="str">
        <f>(IF((VLOOKUP(Table2[[#This Row],[SKU]],'[1]All Skus'!$A:$Y,2,FALSE))="AMX",(VLOOKUP(Table2[[#This Row],[SKU]],'[1]All Skus'!$A:$Y,24,FALSE)),""))</f>
        <v>https://www.amx.com/en-US/products/cbl-usb2-fl</v>
      </c>
      <c r="U96" s="18">
        <v>94</v>
      </c>
    </row>
    <row r="97" spans="1:21" ht="15" customHeight="1" x14ac:dyDescent="0.3">
      <c r="A97" s="16" t="s">
        <v>115</v>
      </c>
      <c r="B97" s="17" t="str">
        <f>(IF((VLOOKUP(Table2[[#This Row],[SKU]],'[1]All Skus'!$A:$Y,2,FALSE))="AMX",(VLOOKUP(Table2[[#This Row],[SKU]],'[1]All Skus'!$A:$Y,3,FALSE)),""))</f>
        <v>Digital Matrix Switchers</v>
      </c>
      <c r="C97" s="17" t="str">
        <f>(IF((VLOOKUP(Table2[[#This Row],[SKU]],'[1]All Skus'!$A:$Y,2,FALSE))="AMX",(VLOOKUP(Table2[[#This Row],[SKU]],'[1]All Skus'!$A:$Y,4,FALSE)),""))</f>
        <v>EPICADGX288-ENC</v>
      </c>
      <c r="D97" s="18" t="str">
        <f>(IF((VLOOKUP(Table2[[#This Row],[SKU]],'[1]All Skus'!$A:$Y,2,FALSE))="AMX",(VLOOKUP(Table2[[#This Row],[SKU]],'[1]All Skus'!$A:$Y,5,FALSE)),""))</f>
        <v>AMX-SIG</v>
      </c>
      <c r="E97" s="19">
        <f>(IF((VLOOKUP(Table2[[#This Row],[SKU]],'[1]All Skus'!$A:$Y,2,FALSE))="AMX",(VLOOKUP(Table2[[#This Row],[SKU]],'[1]All Skus'!$A:$Y,6,FALSE)),""))</f>
        <v>0</v>
      </c>
      <c r="F97" s="18">
        <f>(IF((VLOOKUP(Table2[[#This Row],[SKU]],'[1]All Skus'!$A:$Y,2,FALSE))="AMX",(VLOOKUP(Table2[[#This Row],[SKU]],'[1]All Skus'!$A:$Y,7,FALSE)),""))</f>
        <v>0</v>
      </c>
      <c r="G97" s="20" t="str">
        <f>(IF((VLOOKUP(Table2[[#This Row],[SKU]],'[1]All Skus'!$A:$Y,2,FALSE))="AMX",(VLOOKUP(Table2[[#This Row],[SKU]],'[1]All Skus'!$A:$Y,8,FALSE)),""))</f>
        <v>Epica DGX 288 Enclosure</v>
      </c>
      <c r="H97" s="20" t="str">
        <f>(IF((VLOOKUP(Table2[[#This Row],[SKU]],'[1]All Skus'!$A:$Y,2,FALSE))="AMX",(VLOOKUP(Table2[[#This Row],[SKU]],'[1]All Skus'!$A:$Y,9,FALSE)),""))</f>
        <v>Epica DGX 288 Matrix Switcher Enclosure, 17RU compatible with Epica DGX 288 Single Mode Fiber and Multimode Fiber Boards for a maximum configuration of 288x288</v>
      </c>
      <c r="I97" s="21">
        <f>(IF((VLOOKUP(Table2[[#This Row],[SKU]],'[1]All Skus'!$A:$Y,2,FALSE))="AMX",(VLOOKUP(Table2[[#This Row],[SKU]],'[1]All Skus'!$A:$Y,10,FALSE)),""))</f>
        <v>210365</v>
      </c>
      <c r="J97" s="21">
        <f>(IF((VLOOKUP(Table2[[#This Row],[SKU]],'[1]All Skus'!$A:$Y,2,FALSE))="AMX",(VLOOKUP(Table2[[#This Row],[SKU]],'[1]All Skus'!$A:$Y,11,FALSE)),""))</f>
        <v>210365</v>
      </c>
      <c r="K97" s="22">
        <f>(IF((VLOOKUP(Table2[[#This Row],[SKU]],'[1]All Skus'!$A:$Y,2,FALSE))="AMX",(VLOOKUP(Table2[[#This Row],[SKU]],'[1]All Skus'!$A:$Y,15,FALSE)),""))</f>
        <v>0</v>
      </c>
      <c r="L97" s="18">
        <f>(IF((VLOOKUP(Table2[[#This Row],[SKU]],'[1]All Skus'!$A:$Y,2,FALSE))="AMX",(VLOOKUP(Table2[[#This Row],[SKU]],'[1]All Skus'!$A:$Y,16,FALSE)),""))</f>
        <v>718878023174</v>
      </c>
      <c r="M97" s="18">
        <f>(IF((VLOOKUP(Table2[[#This Row],[SKU]],'[1]All Skus'!$A:$Y,2,FALSE))="AMX",(VLOOKUP(Table2[[#This Row],[SKU]],'[1]All Skus'!$A:$Y,17,FALSE)),""))</f>
        <v>0</v>
      </c>
      <c r="N97" s="23">
        <f>(IF((VLOOKUP(Table2[[#This Row],[SKU]],'[1]All Skus'!$A:$Y,2,FALSE))="AMX",(VLOOKUP(Table2[[#This Row],[SKU]],'[1]All Skus'!$A:$Y,18,FALSE)),""))</f>
        <v>198</v>
      </c>
      <c r="O97" s="23">
        <f>(IF((VLOOKUP(Table2[[#This Row],[SKU]],'[1]All Skus'!$A:$Y,2,FALSE))="AMX",(VLOOKUP(Table2[[#This Row],[SKU]],'[1]All Skus'!$A:$Y,19,FALSE)),""))</f>
        <v>19</v>
      </c>
      <c r="P97" s="23">
        <f>(IF((VLOOKUP(Table2[[#This Row],[SKU]],'[1]All Skus'!$A:$Y,2,FALSE))="AMX",(VLOOKUP(Table2[[#This Row],[SKU]],'[1]All Skus'!$A:$Y,20,FALSE)),""))</f>
        <v>21.75</v>
      </c>
      <c r="Q97" s="23">
        <f>(IF((VLOOKUP(Table2[[#This Row],[SKU]],'[1]All Skus'!$A:$Y,2,FALSE))="AMX",(VLOOKUP(Table2[[#This Row],[SKU]],'[1]All Skus'!$A:$Y,21,FALSE)),""))</f>
        <v>29.625</v>
      </c>
      <c r="R97" s="18" t="str">
        <f>(IF((VLOOKUP(Table2[[#This Row],[SKU]],'[1]All Skus'!$A:$Y,2,FALSE))="AMX",(VLOOKUP(Table2[[#This Row],[SKU]],'[1]All Skus'!$A:$Y,22,FALSE)),""))</f>
        <v>US</v>
      </c>
      <c r="S97" s="18" t="str">
        <f>(IF((VLOOKUP(Table2[[#This Row],[SKU]],'[1]All Skus'!$A:$Y,2,FALSE))="AMX",(VLOOKUP(Table2[[#This Row],[SKU]],'[1]All Skus'!$A:$Y,23,FALSE)),""))</f>
        <v>Compliant</v>
      </c>
      <c r="T97" s="24" t="str">
        <f>(IF((VLOOKUP(Table2[[#This Row],[SKU]],'[1]All Skus'!$A:$Y,2,FALSE))="AMX",(VLOOKUP(Table2[[#This Row],[SKU]],'[1]All Skus'!$A:$Y,24,FALSE)),""))</f>
        <v>https://www.amx.com/en-US/products/epica-dgx-288-enclosure</v>
      </c>
      <c r="U97" s="18">
        <v>95</v>
      </c>
    </row>
    <row r="98" spans="1:21" ht="15" customHeight="1" x14ac:dyDescent="0.3">
      <c r="A98" s="16" t="s">
        <v>116</v>
      </c>
      <c r="B98" s="17" t="str">
        <f>(IF((VLOOKUP(Table2[[#This Row],[SKU]],'[1]All Skus'!$A:$Y,2,FALSE))="AMX",(VLOOKUP(Table2[[#This Row],[SKU]],'[1]All Skus'!$A:$Y,3,FALSE)),""))</f>
        <v>Digital Media Switchers</v>
      </c>
      <c r="C98" s="17" t="str">
        <f>(IF((VLOOKUP(Table2[[#This Row],[SKU]],'[1]All Skus'!$A:$Y,2,FALSE))="AMX",(VLOOKUP(Table2[[#This Row],[SKU]],'[1]All Skus'!$A:$Y,4,FALSE)),""))</f>
        <v>ENOVADGX-PS</v>
      </c>
      <c r="D98" s="18" t="str">
        <f>(IF((VLOOKUP(Table2[[#This Row],[SKU]],'[1]All Skus'!$A:$Y,2,FALSE))="AMX",(VLOOKUP(Table2[[#This Row],[SKU]],'[1]All Skus'!$A:$Y,5,FALSE)),""))</f>
        <v>AMX-SIG</v>
      </c>
      <c r="E98" s="19">
        <f>(IF((VLOOKUP(Table2[[#This Row],[SKU]],'[1]All Skus'!$A:$Y,2,FALSE))="AMX",(VLOOKUP(Table2[[#This Row],[SKU]],'[1]All Skus'!$A:$Y,6,FALSE)),""))</f>
        <v>0</v>
      </c>
      <c r="F98" s="18">
        <f>(IF((VLOOKUP(Table2[[#This Row],[SKU]],'[1]All Skus'!$A:$Y,2,FALSE))="AMX",(VLOOKUP(Table2[[#This Row],[SKU]],'[1]All Skus'!$A:$Y,7,FALSE)),""))</f>
        <v>0</v>
      </c>
      <c r="G98" s="20" t="str">
        <f>(IF((VLOOKUP(Table2[[#This Row],[SKU]],'[1]All Skus'!$A:$Y,2,FALSE))="AMX",(VLOOKUP(Table2[[#This Row],[SKU]],'[1]All Skus'!$A:$Y,8,FALSE)),""))</f>
        <v>ENOVADGX-PS,DGX 8/16/32/800/1600 PS KIT</v>
      </c>
      <c r="H98" s="20" t="str">
        <f>(IF((VLOOKUP(Table2[[#This Row],[SKU]],'[1]All Skus'!$A:$Y,2,FALSE))="AMX",(VLOOKUP(Table2[[#This Row],[SKU]],'[1]All Skus'!$A:$Y,9,FALSE)),""))</f>
        <v>ENOVADGX-PS,DGX 8/16/32/800/1600 PS KIT</v>
      </c>
      <c r="I98" s="21">
        <f>(IF((VLOOKUP(Table2[[#This Row],[SKU]],'[1]All Skus'!$A:$Y,2,FALSE))="AMX",(VLOOKUP(Table2[[#This Row],[SKU]],'[1]All Skus'!$A:$Y,10,FALSE)),""))</f>
        <v>2000</v>
      </c>
      <c r="J98" s="21">
        <f>(IF((VLOOKUP(Table2[[#This Row],[SKU]],'[1]All Skus'!$A:$Y,2,FALSE))="AMX",(VLOOKUP(Table2[[#This Row],[SKU]],'[1]All Skus'!$A:$Y,11,FALSE)),""))</f>
        <v>2000</v>
      </c>
      <c r="K98" s="22">
        <f>(IF((VLOOKUP(Table2[[#This Row],[SKU]],'[1]All Skus'!$A:$Y,2,FALSE))="AMX",(VLOOKUP(Table2[[#This Row],[SKU]],'[1]All Skus'!$A:$Y,15,FALSE)),""))</f>
        <v>0</v>
      </c>
      <c r="L98" s="18">
        <f>(IF((VLOOKUP(Table2[[#This Row],[SKU]],'[1]All Skus'!$A:$Y,2,FALSE))="AMX",(VLOOKUP(Table2[[#This Row],[SKU]],'[1]All Skus'!$A:$Y,16,FALSE)),""))</f>
        <v>718878000267</v>
      </c>
      <c r="M98" s="18">
        <f>(IF((VLOOKUP(Table2[[#This Row],[SKU]],'[1]All Skus'!$A:$Y,2,FALSE))="AMX",(VLOOKUP(Table2[[#This Row],[SKU]],'[1]All Skus'!$A:$Y,17,FALSE)),""))</f>
        <v>0</v>
      </c>
      <c r="N98" s="23">
        <f>(IF((VLOOKUP(Table2[[#This Row],[SKU]],'[1]All Skus'!$A:$Y,2,FALSE))="AMX",(VLOOKUP(Table2[[#This Row],[SKU]],'[1]All Skus'!$A:$Y,18,FALSE)),""))</f>
        <v>0</v>
      </c>
      <c r="O98" s="23">
        <f>(IF((VLOOKUP(Table2[[#This Row],[SKU]],'[1]All Skus'!$A:$Y,2,FALSE))="AMX",(VLOOKUP(Table2[[#This Row],[SKU]],'[1]All Skus'!$A:$Y,19,FALSE)),""))</f>
        <v>0</v>
      </c>
      <c r="P98" s="23">
        <f>(IF((VLOOKUP(Table2[[#This Row],[SKU]],'[1]All Skus'!$A:$Y,2,FALSE))="AMX",(VLOOKUP(Table2[[#This Row],[SKU]],'[1]All Skus'!$A:$Y,20,FALSE)),""))</f>
        <v>0</v>
      </c>
      <c r="Q98" s="23">
        <f>(IF((VLOOKUP(Table2[[#This Row],[SKU]],'[1]All Skus'!$A:$Y,2,FALSE))="AMX",(VLOOKUP(Table2[[#This Row],[SKU]],'[1]All Skus'!$A:$Y,21,FALSE)),""))</f>
        <v>0</v>
      </c>
      <c r="R98" s="18" t="str">
        <f>(IF((VLOOKUP(Table2[[#This Row],[SKU]],'[1]All Skus'!$A:$Y,2,FALSE))="AMX",(VLOOKUP(Table2[[#This Row],[SKU]],'[1]All Skus'!$A:$Y,22,FALSE)),""))</f>
        <v>MX</v>
      </c>
      <c r="S98" s="18" t="str">
        <f>(IF((VLOOKUP(Table2[[#This Row],[SKU]],'[1]All Skus'!$A:$Y,2,FALSE))="AMX",(VLOOKUP(Table2[[#This Row],[SKU]],'[1]All Skus'!$A:$Y,23,FALSE)),""))</f>
        <v>Compliant</v>
      </c>
      <c r="T98" s="24">
        <f>(IF((VLOOKUP(Table2[[#This Row],[SKU]],'[1]All Skus'!$A:$Y,2,FALSE))="AMX",(VLOOKUP(Table2[[#This Row],[SKU]],'[1]All Skus'!$A:$Y,24,FALSE)),""))</f>
        <v>0</v>
      </c>
      <c r="U98" s="18">
        <v>96</v>
      </c>
    </row>
    <row r="99" spans="1:21" ht="15" customHeight="1" x14ac:dyDescent="0.3">
      <c r="A99" s="16" t="s">
        <v>117</v>
      </c>
      <c r="B99" s="17" t="str">
        <f>(IF((VLOOKUP(Table2[[#This Row],[SKU]],'[1]All Skus'!$A:$Y,2,FALSE))="AMX",(VLOOKUP(Table2[[#This Row],[SKU]],'[1]All Skus'!$A:$Y,3,FALSE)),""))</f>
        <v>Digital Media Switchers</v>
      </c>
      <c r="C99" s="17" t="str">
        <f>(IF((VLOOKUP(Table2[[#This Row],[SKU]],'[1]All Skus'!$A:$Y,2,FALSE))="AMX",(VLOOKUP(Table2[[#This Row],[SKU]],'[1]All Skus'!$A:$Y,4,FALSE)),""))</f>
        <v>DGX-I-HDMI</v>
      </c>
      <c r="D99" s="18" t="str">
        <f>(IF((VLOOKUP(Table2[[#This Row],[SKU]],'[1]All Skus'!$A:$Y,2,FALSE))="AMX",(VLOOKUP(Table2[[#This Row],[SKU]],'[1]All Skus'!$A:$Y,5,FALSE)),""))</f>
        <v>AMX-ENV</v>
      </c>
      <c r="E99" s="19">
        <f>(IF((VLOOKUP(Table2[[#This Row],[SKU]],'[1]All Skus'!$A:$Y,2,FALSE))="AMX",(VLOOKUP(Table2[[#This Row],[SKU]],'[1]All Skus'!$A:$Y,6,FALSE)),""))</f>
        <v>0</v>
      </c>
      <c r="F99" s="28" t="str">
        <f>(IF((VLOOKUP(Table2[[#This Row],[SKU]],'[1]All Skus'!$A:$Y,2,FALSE))="AMX",(VLOOKUP(Table2[[#This Row],[SKU]],'[1]All Skus'!$A:$Y,7,FALSE)),""))</f>
        <v>Limited Quantity - REDUCED</v>
      </c>
      <c r="G99" s="20" t="str">
        <f>(IF((VLOOKUP(Table2[[#This Row],[SKU]],'[1]All Skus'!$A:$Y,2,FALSE))="AMX",(VLOOKUP(Table2[[#This Row],[SKU]],'[1]All Skus'!$A:$Y,8,FALSE)),""))</f>
        <v>Enova DGX HDMI Input Board</v>
      </c>
      <c r="H99" s="20" t="str">
        <f>(IF((VLOOKUP(Table2[[#This Row],[SKU]],'[1]All Skus'!$A:$Y,2,FALSE))="AMX",(VLOOKUP(Table2[[#This Row],[SKU]],'[1]All Skus'!$A:$Y,9,FALSE)),""))</f>
        <v>4 connection HDMI Enova DGX Input Board includes HDCP compliance, compatible with Enova DGX 8, 16, 32 and 64 Enclosures</v>
      </c>
      <c r="I99" s="21">
        <f>(IF((VLOOKUP(Table2[[#This Row],[SKU]],'[1]All Skus'!$A:$Y,2,FALSE))="AMX",(VLOOKUP(Table2[[#This Row],[SKU]],'[1]All Skus'!$A:$Y,10,FALSE)),""))</f>
        <v>1852.97</v>
      </c>
      <c r="J99" s="21">
        <f>(IF((VLOOKUP(Table2[[#This Row],[SKU]],'[1]All Skus'!$A:$Y,2,FALSE))="AMX",(VLOOKUP(Table2[[#This Row],[SKU]],'[1]All Skus'!$A:$Y,11,FALSE)),""))</f>
        <v>1382.82</v>
      </c>
      <c r="K99" s="22">
        <f>(IF((VLOOKUP(Table2[[#This Row],[SKU]],'[1]All Skus'!$A:$Y,2,FALSE))="AMX",(VLOOKUP(Table2[[#This Row],[SKU]],'[1]All Skus'!$A:$Y,15,FALSE)),""))</f>
        <v>0</v>
      </c>
      <c r="L99" s="18">
        <f>(IF((VLOOKUP(Table2[[#This Row],[SKU]],'[1]All Skus'!$A:$Y,2,FALSE))="AMX",(VLOOKUP(Table2[[#This Row],[SKU]],'[1]All Skus'!$A:$Y,16,FALSE)),""))</f>
        <v>718878022368</v>
      </c>
      <c r="M99" s="18">
        <f>(IF((VLOOKUP(Table2[[#This Row],[SKU]],'[1]All Skus'!$A:$Y,2,FALSE))="AMX",(VLOOKUP(Table2[[#This Row],[SKU]],'[1]All Skus'!$A:$Y,17,FALSE)),""))</f>
        <v>0</v>
      </c>
      <c r="N99" s="23">
        <f>(IF((VLOOKUP(Table2[[#This Row],[SKU]],'[1]All Skus'!$A:$Y,2,FALSE))="AMX",(VLOOKUP(Table2[[#This Row],[SKU]],'[1]All Skus'!$A:$Y,18,FALSE)),""))</f>
        <v>0</v>
      </c>
      <c r="O99" s="23">
        <f>(IF((VLOOKUP(Table2[[#This Row],[SKU]],'[1]All Skus'!$A:$Y,2,FALSE))="AMX",(VLOOKUP(Table2[[#This Row],[SKU]],'[1]All Skus'!$A:$Y,19,FALSE)),""))</f>
        <v>0</v>
      </c>
      <c r="P99" s="23">
        <f>(IF((VLOOKUP(Table2[[#This Row],[SKU]],'[1]All Skus'!$A:$Y,2,FALSE))="AMX",(VLOOKUP(Table2[[#This Row],[SKU]],'[1]All Skus'!$A:$Y,20,FALSE)),""))</f>
        <v>0</v>
      </c>
      <c r="Q99" s="23">
        <f>(IF((VLOOKUP(Table2[[#This Row],[SKU]],'[1]All Skus'!$A:$Y,2,FALSE))="AMX",(VLOOKUP(Table2[[#This Row],[SKU]],'[1]All Skus'!$A:$Y,21,FALSE)),""))</f>
        <v>0</v>
      </c>
      <c r="R99" s="18" t="str">
        <f>(IF((VLOOKUP(Table2[[#This Row],[SKU]],'[1]All Skus'!$A:$Y,2,FALSE))="AMX",(VLOOKUP(Table2[[#This Row],[SKU]],'[1]All Skus'!$A:$Y,22,FALSE)),""))</f>
        <v>MX</v>
      </c>
      <c r="S99" s="18" t="str">
        <f>(IF((VLOOKUP(Table2[[#This Row],[SKU]],'[1]All Skus'!$A:$Y,2,FALSE))="AMX",(VLOOKUP(Table2[[#This Row],[SKU]],'[1]All Skus'!$A:$Y,23,FALSE)),""))</f>
        <v>Compliant</v>
      </c>
      <c r="T99" s="24" t="str">
        <f>(IF((VLOOKUP(Table2[[#This Row],[SKU]],'[1]All Skus'!$A:$Y,2,FALSE))="AMX",(VLOOKUP(Table2[[#This Row],[SKU]],'[1]All Skus'!$A:$Y,24,FALSE)),""))</f>
        <v>https://www.amx.com/en-US/products/dgx-i-hdmi</v>
      </c>
      <c r="U99" s="18">
        <v>97</v>
      </c>
    </row>
    <row r="100" spans="1:21" ht="15" customHeight="1" x14ac:dyDescent="0.3">
      <c r="A100" s="16" t="s">
        <v>118</v>
      </c>
      <c r="B100" s="17" t="str">
        <f>(IF((VLOOKUP(Table2[[#This Row],[SKU]],'[1]All Skus'!$A:$Y,2,FALSE))="AMX",(VLOOKUP(Table2[[#This Row],[SKU]],'[1]All Skus'!$A:$Y,3,FALSE)),""))</f>
        <v>Digital Media Switchers</v>
      </c>
      <c r="C100" s="17" t="str">
        <f>(IF((VLOOKUP(Table2[[#This Row],[SKU]],'[1]All Skus'!$A:$Y,2,FALSE))="AMX",(VLOOKUP(Table2[[#This Row],[SKU]],'[1]All Skus'!$A:$Y,4,FALSE)),""))</f>
        <v>DGX-I-DXL</v>
      </c>
      <c r="D100" s="18" t="str">
        <f>(IF((VLOOKUP(Table2[[#This Row],[SKU]],'[1]All Skus'!$A:$Y,2,FALSE))="AMX",(VLOOKUP(Table2[[#This Row],[SKU]],'[1]All Skus'!$A:$Y,5,FALSE)),""))</f>
        <v>AMX-ENV</v>
      </c>
      <c r="E100" s="19">
        <f>(IF((VLOOKUP(Table2[[#This Row],[SKU]],'[1]All Skus'!$A:$Y,2,FALSE))="AMX",(VLOOKUP(Table2[[#This Row],[SKU]],'[1]All Skus'!$A:$Y,6,FALSE)),""))</f>
        <v>0</v>
      </c>
      <c r="F100" s="28" t="str">
        <f>(IF((VLOOKUP(Table2[[#This Row],[SKU]],'[1]All Skus'!$A:$Y,2,FALSE))="AMX",(VLOOKUP(Table2[[#This Row],[SKU]],'[1]All Skus'!$A:$Y,7,FALSE)),""))</f>
        <v>Limited Quantity - REDUCED</v>
      </c>
      <c r="G100" s="20" t="str">
        <f>(IF((VLOOKUP(Table2[[#This Row],[SKU]],'[1]All Skus'!$A:$Y,2,FALSE))="AMX",(VLOOKUP(Table2[[#This Row],[SKU]],'[1]All Skus'!$A:$Y,8,FALSE)),""))</f>
        <v>Enova DGX DXLink Twisted Pair Input Board</v>
      </c>
      <c r="H100" s="20" t="str">
        <f>(IF((VLOOKUP(Table2[[#This Row],[SKU]],'[1]All Skus'!$A:$Y,2,FALSE))="AMX",(VLOOKUP(Table2[[#This Row],[SKU]],'[1]All Skus'!$A:$Y,9,FALSE)),""))</f>
        <v>4 connection DXLink twisted pair Enova DGX Input Board, includes HDCP compliance, compatible with Enova DGX 8, 16, 32 and 64 Enclosures</v>
      </c>
      <c r="I100" s="21">
        <f>(IF((VLOOKUP(Table2[[#This Row],[SKU]],'[1]All Skus'!$A:$Y,2,FALSE))="AMX",(VLOOKUP(Table2[[#This Row],[SKU]],'[1]All Skus'!$A:$Y,10,FALSE)),""))</f>
        <v>2414.3200000000002</v>
      </c>
      <c r="J100" s="21">
        <f>(IF((VLOOKUP(Table2[[#This Row],[SKU]],'[1]All Skus'!$A:$Y,2,FALSE))="AMX",(VLOOKUP(Table2[[#This Row],[SKU]],'[1]All Skus'!$A:$Y,11,FALSE)),""))</f>
        <v>1801.73</v>
      </c>
      <c r="K100" s="22">
        <f>(IF((VLOOKUP(Table2[[#This Row],[SKU]],'[1]All Skus'!$A:$Y,2,FALSE))="AMX",(VLOOKUP(Table2[[#This Row],[SKU]],'[1]All Skus'!$A:$Y,15,FALSE)),""))</f>
        <v>0</v>
      </c>
      <c r="L100" s="18">
        <f>(IF((VLOOKUP(Table2[[#This Row],[SKU]],'[1]All Skus'!$A:$Y,2,FALSE))="AMX",(VLOOKUP(Table2[[#This Row],[SKU]],'[1]All Skus'!$A:$Y,16,FALSE)),""))</f>
        <v>718878022382</v>
      </c>
      <c r="M100" s="18">
        <f>(IF((VLOOKUP(Table2[[#This Row],[SKU]],'[1]All Skus'!$A:$Y,2,FALSE))="AMX",(VLOOKUP(Table2[[#This Row],[SKU]],'[1]All Skus'!$A:$Y,17,FALSE)),""))</f>
        <v>0</v>
      </c>
      <c r="N100" s="23">
        <f>(IF((VLOOKUP(Table2[[#This Row],[SKU]],'[1]All Skus'!$A:$Y,2,FALSE))="AMX",(VLOOKUP(Table2[[#This Row],[SKU]],'[1]All Skus'!$A:$Y,18,FALSE)),""))</f>
        <v>0</v>
      </c>
      <c r="O100" s="23">
        <f>(IF((VLOOKUP(Table2[[#This Row],[SKU]],'[1]All Skus'!$A:$Y,2,FALSE))="AMX",(VLOOKUP(Table2[[#This Row],[SKU]],'[1]All Skus'!$A:$Y,19,FALSE)),""))</f>
        <v>0</v>
      </c>
      <c r="P100" s="23">
        <f>(IF((VLOOKUP(Table2[[#This Row],[SKU]],'[1]All Skus'!$A:$Y,2,FALSE))="AMX",(VLOOKUP(Table2[[#This Row],[SKU]],'[1]All Skus'!$A:$Y,20,FALSE)),""))</f>
        <v>0</v>
      </c>
      <c r="Q100" s="23">
        <f>(IF((VLOOKUP(Table2[[#This Row],[SKU]],'[1]All Skus'!$A:$Y,2,FALSE))="AMX",(VLOOKUP(Table2[[#This Row],[SKU]],'[1]All Skus'!$A:$Y,21,FALSE)),""))</f>
        <v>0</v>
      </c>
      <c r="R100" s="18" t="str">
        <f>(IF((VLOOKUP(Table2[[#This Row],[SKU]],'[1]All Skus'!$A:$Y,2,FALSE))="AMX",(VLOOKUP(Table2[[#This Row],[SKU]],'[1]All Skus'!$A:$Y,22,FALSE)),""))</f>
        <v>MX</v>
      </c>
      <c r="S100" s="18" t="str">
        <f>(IF((VLOOKUP(Table2[[#This Row],[SKU]],'[1]All Skus'!$A:$Y,2,FALSE))="AMX",(VLOOKUP(Table2[[#This Row],[SKU]],'[1]All Skus'!$A:$Y,23,FALSE)),""))</f>
        <v>Compliant</v>
      </c>
      <c r="T100" s="24" t="str">
        <f>(IF((VLOOKUP(Table2[[#This Row],[SKU]],'[1]All Skus'!$A:$Y,2,FALSE))="AMX",(VLOOKUP(Table2[[#This Row],[SKU]],'[1]All Skus'!$A:$Y,24,FALSE)),""))</f>
        <v>https://www.amx.com/en-US/products/dgx-i-dxl</v>
      </c>
      <c r="U100" s="18">
        <v>98</v>
      </c>
    </row>
    <row r="101" spans="1:21" ht="15" customHeight="1" x14ac:dyDescent="0.3">
      <c r="A101" s="16" t="s">
        <v>119</v>
      </c>
      <c r="B101" s="17" t="str">
        <f>(IF((VLOOKUP(Table2[[#This Row],[SKU]],'[1]All Skus'!$A:$Y,2,FALSE))="AMX",(VLOOKUP(Table2[[#This Row],[SKU]],'[1]All Skus'!$A:$Y,3,FALSE)),""))</f>
        <v>Digital Media Switchers</v>
      </c>
      <c r="C101" s="17" t="str">
        <f>(IF((VLOOKUP(Table2[[#This Row],[SKU]],'[1]All Skus'!$A:$Y,2,FALSE))="AMX",(VLOOKUP(Table2[[#This Row],[SKU]],'[1]All Skus'!$A:$Y,4,FALSE)),""))</f>
        <v>DGX-O-DXL</v>
      </c>
      <c r="D101" s="18" t="str">
        <f>(IF((VLOOKUP(Table2[[#This Row],[SKU]],'[1]All Skus'!$A:$Y,2,FALSE))="AMX",(VLOOKUP(Table2[[#This Row],[SKU]],'[1]All Skus'!$A:$Y,5,FALSE)),""))</f>
        <v>AMX-ENV</v>
      </c>
      <c r="E101" s="19">
        <f>(IF((VLOOKUP(Table2[[#This Row],[SKU]],'[1]All Skus'!$A:$Y,2,FALSE))="AMX",(VLOOKUP(Table2[[#This Row],[SKU]],'[1]All Skus'!$A:$Y,6,FALSE)),""))</f>
        <v>0</v>
      </c>
      <c r="F101" s="28" t="str">
        <f>(IF((VLOOKUP(Table2[[#This Row],[SKU]],'[1]All Skus'!$A:$Y,2,FALSE))="AMX",(VLOOKUP(Table2[[#This Row],[SKU]],'[1]All Skus'!$A:$Y,7,FALSE)),""))</f>
        <v>Limited Quantity - REDUCED</v>
      </c>
      <c r="G101" s="20" t="str">
        <f>(IF((VLOOKUP(Table2[[#This Row],[SKU]],'[1]All Skus'!$A:$Y,2,FALSE))="AMX",(VLOOKUP(Table2[[#This Row],[SKU]],'[1]All Skus'!$A:$Y,8,FALSE)),""))</f>
        <v>Enova DGX DXLink Twisted Pair Output Board</v>
      </c>
      <c r="H101" s="20" t="str">
        <f>(IF((VLOOKUP(Table2[[#This Row],[SKU]],'[1]All Skus'!$A:$Y,2,FALSE))="AMX",(VLOOKUP(Table2[[#This Row],[SKU]],'[1]All Skus'!$A:$Y,9,FALSE)),""))</f>
        <v>4 connection DXLink twisted pair Enova DGX Output Board includes HDCP compliance, compatible with Enova DGX 8, 16, 32 and 64 Enclosures</v>
      </c>
      <c r="I101" s="21">
        <f>(IF((VLOOKUP(Table2[[#This Row],[SKU]],'[1]All Skus'!$A:$Y,2,FALSE))="AMX",(VLOOKUP(Table2[[#This Row],[SKU]],'[1]All Skus'!$A:$Y,10,FALSE)),""))</f>
        <v>2414.3200000000002</v>
      </c>
      <c r="J101" s="21">
        <f>(IF((VLOOKUP(Table2[[#This Row],[SKU]],'[1]All Skus'!$A:$Y,2,FALSE))="AMX",(VLOOKUP(Table2[[#This Row],[SKU]],'[1]All Skus'!$A:$Y,11,FALSE)),""))</f>
        <v>1801.73</v>
      </c>
      <c r="K101" s="22">
        <f>(IF((VLOOKUP(Table2[[#This Row],[SKU]],'[1]All Skus'!$A:$Y,2,FALSE))="AMX",(VLOOKUP(Table2[[#This Row],[SKU]],'[1]All Skus'!$A:$Y,15,FALSE)),""))</f>
        <v>0</v>
      </c>
      <c r="L101" s="18">
        <f>(IF((VLOOKUP(Table2[[#This Row],[SKU]],'[1]All Skus'!$A:$Y,2,FALSE))="AMX",(VLOOKUP(Table2[[#This Row],[SKU]],'[1]All Skus'!$A:$Y,16,FALSE)),""))</f>
        <v>718878022399</v>
      </c>
      <c r="M101" s="18">
        <f>(IF((VLOOKUP(Table2[[#This Row],[SKU]],'[1]All Skus'!$A:$Y,2,FALSE))="AMX",(VLOOKUP(Table2[[#This Row],[SKU]],'[1]All Skus'!$A:$Y,17,FALSE)),""))</f>
        <v>0</v>
      </c>
      <c r="N101" s="23">
        <f>(IF((VLOOKUP(Table2[[#This Row],[SKU]],'[1]All Skus'!$A:$Y,2,FALSE))="AMX",(VLOOKUP(Table2[[#This Row],[SKU]],'[1]All Skus'!$A:$Y,18,FALSE)),""))</f>
        <v>0</v>
      </c>
      <c r="O101" s="23">
        <f>(IF((VLOOKUP(Table2[[#This Row],[SKU]],'[1]All Skus'!$A:$Y,2,FALSE))="AMX",(VLOOKUP(Table2[[#This Row],[SKU]],'[1]All Skus'!$A:$Y,19,FALSE)),""))</f>
        <v>0</v>
      </c>
      <c r="P101" s="23">
        <f>(IF((VLOOKUP(Table2[[#This Row],[SKU]],'[1]All Skus'!$A:$Y,2,FALSE))="AMX",(VLOOKUP(Table2[[#This Row],[SKU]],'[1]All Skus'!$A:$Y,20,FALSE)),""))</f>
        <v>0</v>
      </c>
      <c r="Q101" s="23">
        <f>(IF((VLOOKUP(Table2[[#This Row],[SKU]],'[1]All Skus'!$A:$Y,2,FALSE))="AMX",(VLOOKUP(Table2[[#This Row],[SKU]],'[1]All Skus'!$A:$Y,21,FALSE)),""))</f>
        <v>0</v>
      </c>
      <c r="R101" s="18" t="str">
        <f>(IF((VLOOKUP(Table2[[#This Row],[SKU]],'[1]All Skus'!$A:$Y,2,FALSE))="AMX",(VLOOKUP(Table2[[#This Row],[SKU]],'[1]All Skus'!$A:$Y,22,FALSE)),""))</f>
        <v>MX</v>
      </c>
      <c r="S101" s="18" t="str">
        <f>(IF((VLOOKUP(Table2[[#This Row],[SKU]],'[1]All Skus'!$A:$Y,2,FALSE))="AMX",(VLOOKUP(Table2[[#This Row],[SKU]],'[1]All Skus'!$A:$Y,23,FALSE)),""))</f>
        <v>Compliant</v>
      </c>
      <c r="T101" s="24" t="str">
        <f>(IF((VLOOKUP(Table2[[#This Row],[SKU]],'[1]All Skus'!$A:$Y,2,FALSE))="AMX",(VLOOKUP(Table2[[#This Row],[SKU]],'[1]All Skus'!$A:$Y,24,FALSE)),""))</f>
        <v>https://www.amx.com/en-US/products/dgx-o-dxl</v>
      </c>
      <c r="U101" s="18">
        <v>99</v>
      </c>
    </row>
    <row r="102" spans="1:21" ht="15" customHeight="1" x14ac:dyDescent="0.3">
      <c r="A102" s="16" t="s">
        <v>120</v>
      </c>
      <c r="B102" s="17" t="str">
        <f>(IF((VLOOKUP(Table2[[#This Row],[SKU]],'[1]All Skus'!$A:$Y,2,FALSE))="AMX",(VLOOKUP(Table2[[#This Row],[SKU]],'[1]All Skus'!$A:$Y,3,FALSE)),""))</f>
        <v>Digital Media Switchers</v>
      </c>
      <c r="C102" s="17" t="str">
        <f>(IF((VLOOKUP(Table2[[#This Row],[SKU]],'[1]All Skus'!$A:$Y,2,FALSE))="AMX",(VLOOKUP(Table2[[#This Row],[SKU]],'[1]All Skus'!$A:$Y,4,FALSE)),""))</f>
        <v>DGX-O-DVI</v>
      </c>
      <c r="D102" s="18" t="str">
        <f>(IF((VLOOKUP(Table2[[#This Row],[SKU]],'[1]All Skus'!$A:$Y,2,FALSE))="AMX",(VLOOKUP(Table2[[#This Row],[SKU]],'[1]All Skus'!$A:$Y,5,FALSE)),""))</f>
        <v>AMX-ENV</v>
      </c>
      <c r="E102" s="19">
        <f>(IF((VLOOKUP(Table2[[#This Row],[SKU]],'[1]All Skus'!$A:$Y,2,FALSE))="AMX",(VLOOKUP(Table2[[#This Row],[SKU]],'[1]All Skus'!$A:$Y,6,FALSE)),""))</f>
        <v>0</v>
      </c>
      <c r="F102" s="28" t="str">
        <f>(IF((VLOOKUP(Table2[[#This Row],[SKU]],'[1]All Skus'!$A:$Y,2,FALSE))="AMX",(VLOOKUP(Table2[[#This Row],[SKU]],'[1]All Skus'!$A:$Y,7,FALSE)),""))</f>
        <v>Limited Quantity - REDUCED</v>
      </c>
      <c r="G102" s="20" t="str">
        <f>(IF((VLOOKUP(Table2[[#This Row],[SKU]],'[1]All Skus'!$A:$Y,2,FALSE))="AMX",(VLOOKUP(Table2[[#This Row],[SKU]],'[1]All Skus'!$A:$Y,8,FALSE)),""))</f>
        <v>Enova DGX DVI Output Board</v>
      </c>
      <c r="H102" s="20" t="str">
        <f>(IF((VLOOKUP(Table2[[#This Row],[SKU]],'[1]All Skus'!$A:$Y,2,FALSE))="AMX",(VLOOKUP(Table2[[#This Row],[SKU]],'[1]All Skus'!$A:$Y,9,FALSE)),""))</f>
        <v>4 connection DVI Enova DGX Output Board includes HDCP compliance, SmartScale, compatible with Enova DGX 8, 16, 32 and 64 Enclosures</v>
      </c>
      <c r="I102" s="21">
        <f>(IF((VLOOKUP(Table2[[#This Row],[SKU]],'[1]All Skus'!$A:$Y,2,FALSE))="AMX",(VLOOKUP(Table2[[#This Row],[SKU]],'[1]All Skus'!$A:$Y,10,FALSE)),""))</f>
        <v>2510.11</v>
      </c>
      <c r="J102" s="21">
        <f>(IF((VLOOKUP(Table2[[#This Row],[SKU]],'[1]All Skus'!$A:$Y,2,FALSE))="AMX",(VLOOKUP(Table2[[#This Row],[SKU]],'[1]All Skus'!$A:$Y,11,FALSE)),""))</f>
        <v>1873.22</v>
      </c>
      <c r="K102" s="22">
        <f>(IF((VLOOKUP(Table2[[#This Row],[SKU]],'[1]All Skus'!$A:$Y,2,FALSE))="AMX",(VLOOKUP(Table2[[#This Row],[SKU]],'[1]All Skus'!$A:$Y,15,FALSE)),""))</f>
        <v>0</v>
      </c>
      <c r="L102" s="18">
        <f>(IF((VLOOKUP(Table2[[#This Row],[SKU]],'[1]All Skus'!$A:$Y,2,FALSE))="AMX",(VLOOKUP(Table2[[#This Row],[SKU]],'[1]All Skus'!$A:$Y,16,FALSE)),""))</f>
        <v>718878240991</v>
      </c>
      <c r="M102" s="18">
        <f>(IF((VLOOKUP(Table2[[#This Row],[SKU]],'[1]All Skus'!$A:$Y,2,FALSE))="AMX",(VLOOKUP(Table2[[#This Row],[SKU]],'[1]All Skus'!$A:$Y,17,FALSE)),""))</f>
        <v>0</v>
      </c>
      <c r="N102" s="23">
        <f>(IF((VLOOKUP(Table2[[#This Row],[SKU]],'[1]All Skus'!$A:$Y,2,FALSE))="AMX",(VLOOKUP(Table2[[#This Row],[SKU]],'[1]All Skus'!$A:$Y,18,FALSE)),""))</f>
        <v>3.15</v>
      </c>
      <c r="O102" s="23">
        <f>(IF((VLOOKUP(Table2[[#This Row],[SKU]],'[1]All Skus'!$A:$Y,2,FALSE))="AMX",(VLOOKUP(Table2[[#This Row],[SKU]],'[1]All Skus'!$A:$Y,19,FALSE)),""))</f>
        <v>16</v>
      </c>
      <c r="P102" s="23">
        <f>(IF((VLOOKUP(Table2[[#This Row],[SKU]],'[1]All Skus'!$A:$Y,2,FALSE))="AMX",(VLOOKUP(Table2[[#This Row],[SKU]],'[1]All Skus'!$A:$Y,20,FALSE)),""))</f>
        <v>5</v>
      </c>
      <c r="Q102" s="23">
        <f>(IF((VLOOKUP(Table2[[#This Row],[SKU]],'[1]All Skus'!$A:$Y,2,FALSE))="AMX",(VLOOKUP(Table2[[#This Row],[SKU]],'[1]All Skus'!$A:$Y,21,FALSE)),""))</f>
        <v>6</v>
      </c>
      <c r="R102" s="18" t="str">
        <f>(IF((VLOOKUP(Table2[[#This Row],[SKU]],'[1]All Skus'!$A:$Y,2,FALSE))="AMX",(VLOOKUP(Table2[[#This Row],[SKU]],'[1]All Skus'!$A:$Y,22,FALSE)),""))</f>
        <v>MX</v>
      </c>
      <c r="S102" s="18" t="str">
        <f>(IF((VLOOKUP(Table2[[#This Row],[SKU]],'[1]All Skus'!$A:$Y,2,FALSE))="AMX",(VLOOKUP(Table2[[#This Row],[SKU]],'[1]All Skus'!$A:$Y,23,FALSE)),""))</f>
        <v>Compliant</v>
      </c>
      <c r="T102" s="24" t="str">
        <f>(IF((VLOOKUP(Table2[[#This Row],[SKU]],'[1]All Skus'!$A:$Y,2,FALSE))="AMX",(VLOOKUP(Table2[[#This Row],[SKU]],'[1]All Skus'!$A:$Y,24,FALSE)),""))</f>
        <v>https://www.amx.com/en-US/products/dgx-o-dvi</v>
      </c>
      <c r="U102" s="18">
        <v>100</v>
      </c>
    </row>
    <row r="103" spans="1:21" ht="15" customHeight="1" x14ac:dyDescent="0.3">
      <c r="A103" s="16" t="s">
        <v>121</v>
      </c>
      <c r="B103" s="17" t="str">
        <f>(IF((VLOOKUP(Table2[[#This Row],[SKU]],'[1]All Skus'!$A:$Y,2,FALSE))="AMX",(VLOOKUP(Table2[[#This Row],[SKU]],'[1]All Skus'!$A:$Y,3,FALSE)),""))</f>
        <v>Digital Media Switchers</v>
      </c>
      <c r="C103" s="17" t="str">
        <f>(IF((VLOOKUP(Table2[[#This Row],[SKU]],'[1]All Skus'!$A:$Y,2,FALSE))="AMX",(VLOOKUP(Table2[[#This Row],[SKU]],'[1]All Skus'!$A:$Y,4,FALSE)),""))</f>
        <v>DGX-O-DXF-SMD</v>
      </c>
      <c r="D103" s="18" t="str">
        <f>(IF((VLOOKUP(Table2[[#This Row],[SKU]],'[1]All Skus'!$A:$Y,2,FALSE))="AMX",(VLOOKUP(Table2[[#This Row],[SKU]],'[1]All Skus'!$A:$Y,5,FALSE)),""))</f>
        <v>AMX-ENV</v>
      </c>
      <c r="E103" s="19">
        <f>(IF((VLOOKUP(Table2[[#This Row],[SKU]],'[1]All Skus'!$A:$Y,2,FALSE))="AMX",(VLOOKUP(Table2[[#This Row],[SKU]],'[1]All Skus'!$A:$Y,6,FALSE)),""))</f>
        <v>0</v>
      </c>
      <c r="F103" s="19" t="str">
        <f>(IF((VLOOKUP(Table2[[#This Row],[SKU]],'[1]All Skus'!$A:$Y,2,FALSE))="AMX",(VLOOKUP(Table2[[#This Row],[SKU]],'[1]All Skus'!$A:$Y,7,FALSE)),""))</f>
        <v>Limited Quantity</v>
      </c>
      <c r="G103" s="20" t="str">
        <f>(IF((VLOOKUP(Table2[[#This Row],[SKU]],'[1]All Skus'!$A:$Y,2,FALSE))="AMX",(VLOOKUP(Table2[[#This Row],[SKU]],'[1]All Skus'!$A:$Y,8,FALSE)),""))</f>
        <v>Enova DGX DXLink Single Mode Fiber Output Board, Duplex</v>
      </c>
      <c r="H103" s="20" t="str">
        <f>(IF((VLOOKUP(Table2[[#This Row],[SKU]],'[1]All Skus'!$A:$Y,2,FALSE))="AMX",(VLOOKUP(Table2[[#This Row],[SKU]],'[1]All Skus'!$A:$Y,9,FALSE)),""))</f>
        <v>4 connection DXLink Fiber Enova DGX Output Board (single mode/duplex) includes HDCP compliance, compatible with Enova DGX 8, 16, 32 and 64 Enclosures</v>
      </c>
      <c r="I103" s="21">
        <f>(IF((VLOOKUP(Table2[[#This Row],[SKU]],'[1]All Skus'!$A:$Y,2,FALSE))="AMX",(VLOOKUP(Table2[[#This Row],[SKU]],'[1]All Skus'!$A:$Y,10,FALSE)),""))</f>
        <v>6740</v>
      </c>
      <c r="J103" s="21">
        <f>(IF((VLOOKUP(Table2[[#This Row],[SKU]],'[1]All Skus'!$A:$Y,2,FALSE))="AMX",(VLOOKUP(Table2[[#This Row],[SKU]],'[1]All Skus'!$A:$Y,11,FALSE)),""))</f>
        <v>6740</v>
      </c>
      <c r="K103" s="22">
        <f>(IF((VLOOKUP(Table2[[#This Row],[SKU]],'[1]All Skus'!$A:$Y,2,FALSE))="AMX",(VLOOKUP(Table2[[#This Row],[SKU]],'[1]All Skus'!$A:$Y,15,FALSE)),""))</f>
        <v>0</v>
      </c>
      <c r="L103" s="18">
        <f>(IF((VLOOKUP(Table2[[#This Row],[SKU]],'[1]All Skus'!$A:$Y,2,FALSE))="AMX",(VLOOKUP(Table2[[#This Row],[SKU]],'[1]All Skus'!$A:$Y,16,FALSE)),""))</f>
        <v>718878023280</v>
      </c>
      <c r="M103" s="18">
        <f>(IF((VLOOKUP(Table2[[#This Row],[SKU]],'[1]All Skus'!$A:$Y,2,FALSE))="AMX",(VLOOKUP(Table2[[#This Row],[SKU]],'[1]All Skus'!$A:$Y,17,FALSE)),""))</f>
        <v>0</v>
      </c>
      <c r="N103" s="23">
        <f>(IF((VLOOKUP(Table2[[#This Row],[SKU]],'[1]All Skus'!$A:$Y,2,FALSE))="AMX",(VLOOKUP(Table2[[#This Row],[SKU]],'[1]All Skus'!$A:$Y,18,FALSE)),""))</f>
        <v>2</v>
      </c>
      <c r="O103" s="23">
        <f>(IF((VLOOKUP(Table2[[#This Row],[SKU]],'[1]All Skus'!$A:$Y,2,FALSE))="AMX",(VLOOKUP(Table2[[#This Row],[SKU]],'[1]All Skus'!$A:$Y,19,FALSE)),""))</f>
        <v>16</v>
      </c>
      <c r="P103" s="23">
        <f>(IF((VLOOKUP(Table2[[#This Row],[SKU]],'[1]All Skus'!$A:$Y,2,FALSE))="AMX",(VLOOKUP(Table2[[#This Row],[SKU]],'[1]All Skus'!$A:$Y,20,FALSE)),""))</f>
        <v>5</v>
      </c>
      <c r="Q103" s="23">
        <f>(IF((VLOOKUP(Table2[[#This Row],[SKU]],'[1]All Skus'!$A:$Y,2,FALSE))="AMX",(VLOOKUP(Table2[[#This Row],[SKU]],'[1]All Skus'!$A:$Y,21,FALSE)),""))</f>
        <v>6</v>
      </c>
      <c r="R103" s="18" t="str">
        <f>(IF((VLOOKUP(Table2[[#This Row],[SKU]],'[1]All Skus'!$A:$Y,2,FALSE))="AMX",(VLOOKUP(Table2[[#This Row],[SKU]],'[1]All Skus'!$A:$Y,22,FALSE)),""))</f>
        <v>US</v>
      </c>
      <c r="S103" s="18" t="str">
        <f>(IF((VLOOKUP(Table2[[#This Row],[SKU]],'[1]All Skus'!$A:$Y,2,FALSE))="AMX",(VLOOKUP(Table2[[#This Row],[SKU]],'[1]All Skus'!$A:$Y,23,FALSE)),""))</f>
        <v>Compliant</v>
      </c>
      <c r="T103" s="24" t="str">
        <f>(IF((VLOOKUP(Table2[[#This Row],[SKU]],'[1]All Skus'!$A:$Y,2,FALSE))="AMX",(VLOOKUP(Table2[[#This Row],[SKU]],'[1]All Skus'!$A:$Y,24,FALSE)),""))</f>
        <v>https://www.amx.com/en-US/products/dgx-o-dxf-smd</v>
      </c>
      <c r="U103" s="18">
        <v>101</v>
      </c>
    </row>
    <row r="104" spans="1:21" ht="15" customHeight="1" x14ac:dyDescent="0.3">
      <c r="A104" s="16" t="s">
        <v>122</v>
      </c>
      <c r="B104" s="17" t="str">
        <f>(IF((VLOOKUP(Table2[[#This Row],[SKU]],'[1]All Skus'!$A:$Y,2,FALSE))="AMX",(VLOOKUP(Table2[[#This Row],[SKU]],'[1]All Skus'!$A:$Y,3,FALSE)),""))</f>
        <v>Digital Media Switchers</v>
      </c>
      <c r="C104" s="17" t="str">
        <f>(IF((VLOOKUP(Table2[[#This Row],[SKU]],'[1]All Skus'!$A:$Y,2,FALSE))="AMX",(VLOOKUP(Table2[[#This Row],[SKU]],'[1]All Skus'!$A:$Y,4,FALSE)),""))</f>
        <v>DGX-O-DXF-MMD</v>
      </c>
      <c r="D104" s="18" t="str">
        <f>(IF((VLOOKUP(Table2[[#This Row],[SKU]],'[1]All Skus'!$A:$Y,2,FALSE))="AMX",(VLOOKUP(Table2[[#This Row],[SKU]],'[1]All Skus'!$A:$Y,5,FALSE)),""))</f>
        <v>AMX-ENV</v>
      </c>
      <c r="E104" s="19">
        <f>(IF((VLOOKUP(Table2[[#This Row],[SKU]],'[1]All Skus'!$A:$Y,2,FALSE))="AMX",(VLOOKUP(Table2[[#This Row],[SKU]],'[1]All Skus'!$A:$Y,6,FALSE)),""))</f>
        <v>0</v>
      </c>
      <c r="F104" s="28" t="str">
        <f>(IF((VLOOKUP(Table2[[#This Row],[SKU]],'[1]All Skus'!$A:$Y,2,FALSE))="AMX",(VLOOKUP(Table2[[#This Row],[SKU]],'[1]All Skus'!$A:$Y,7,FALSE)),""))</f>
        <v>Limited Quantity - REDUCED</v>
      </c>
      <c r="G104" s="20" t="str">
        <f>(IF((VLOOKUP(Table2[[#This Row],[SKU]],'[1]All Skus'!$A:$Y,2,FALSE))="AMX",(VLOOKUP(Table2[[#This Row],[SKU]],'[1]All Skus'!$A:$Y,8,FALSE)),""))</f>
        <v>Enova DGX DXLink Multimode Fiber Output Board, Duplex</v>
      </c>
      <c r="H104" s="20" t="str">
        <f>(IF((VLOOKUP(Table2[[#This Row],[SKU]],'[1]All Skus'!$A:$Y,2,FALSE))="AMX",(VLOOKUP(Table2[[#This Row],[SKU]],'[1]All Skus'!$A:$Y,9,FALSE)),""))</f>
        <v>4 connection DXLink Fiber Enova DGX Output Board (multimode/duplex) includes HDCP compliance, compatible with Enova DGX 8, 16, 32 and 64 Enclosures</v>
      </c>
      <c r="I104" s="21">
        <f>(IF((VLOOKUP(Table2[[#This Row],[SKU]],'[1]All Skus'!$A:$Y,2,FALSE))="AMX",(VLOOKUP(Table2[[#This Row],[SKU]],'[1]All Skus'!$A:$Y,10,FALSE)),""))</f>
        <v>3764.65</v>
      </c>
      <c r="J104" s="21">
        <f>(IF((VLOOKUP(Table2[[#This Row],[SKU]],'[1]All Skus'!$A:$Y,2,FALSE))="AMX",(VLOOKUP(Table2[[#This Row],[SKU]],'[1]All Skus'!$A:$Y,11,FALSE)),""))</f>
        <v>2809.44</v>
      </c>
      <c r="K104" s="22">
        <f>(IF((VLOOKUP(Table2[[#This Row],[SKU]],'[1]All Skus'!$A:$Y,2,FALSE))="AMX",(VLOOKUP(Table2[[#This Row],[SKU]],'[1]All Skus'!$A:$Y,15,FALSE)),""))</f>
        <v>0</v>
      </c>
      <c r="L104" s="18">
        <f>(IF((VLOOKUP(Table2[[#This Row],[SKU]],'[1]All Skus'!$A:$Y,2,FALSE))="AMX",(VLOOKUP(Table2[[#This Row],[SKU]],'[1]All Skus'!$A:$Y,16,FALSE)),""))</f>
        <v>718878022498</v>
      </c>
      <c r="M104" s="18">
        <f>(IF((VLOOKUP(Table2[[#This Row],[SKU]],'[1]All Skus'!$A:$Y,2,FALSE))="AMX",(VLOOKUP(Table2[[#This Row],[SKU]],'[1]All Skus'!$A:$Y,17,FALSE)),""))</f>
        <v>0</v>
      </c>
      <c r="N104" s="23">
        <f>(IF((VLOOKUP(Table2[[#This Row],[SKU]],'[1]All Skus'!$A:$Y,2,FALSE))="AMX",(VLOOKUP(Table2[[#This Row],[SKU]],'[1]All Skus'!$A:$Y,18,FALSE)),""))</f>
        <v>0</v>
      </c>
      <c r="O104" s="23">
        <f>(IF((VLOOKUP(Table2[[#This Row],[SKU]],'[1]All Skus'!$A:$Y,2,FALSE))="AMX",(VLOOKUP(Table2[[#This Row],[SKU]],'[1]All Skus'!$A:$Y,19,FALSE)),""))</f>
        <v>0</v>
      </c>
      <c r="P104" s="23">
        <f>(IF((VLOOKUP(Table2[[#This Row],[SKU]],'[1]All Skus'!$A:$Y,2,FALSE))="AMX",(VLOOKUP(Table2[[#This Row],[SKU]],'[1]All Skus'!$A:$Y,20,FALSE)),""))</f>
        <v>0</v>
      </c>
      <c r="Q104" s="23">
        <f>(IF((VLOOKUP(Table2[[#This Row],[SKU]],'[1]All Skus'!$A:$Y,2,FALSE))="AMX",(VLOOKUP(Table2[[#This Row],[SKU]],'[1]All Skus'!$A:$Y,21,FALSE)),""))</f>
        <v>0</v>
      </c>
      <c r="R104" s="18" t="str">
        <f>(IF((VLOOKUP(Table2[[#This Row],[SKU]],'[1]All Skus'!$A:$Y,2,FALSE))="AMX",(VLOOKUP(Table2[[#This Row],[SKU]],'[1]All Skus'!$A:$Y,22,FALSE)),""))</f>
        <v>MX</v>
      </c>
      <c r="S104" s="18" t="str">
        <f>(IF((VLOOKUP(Table2[[#This Row],[SKU]],'[1]All Skus'!$A:$Y,2,FALSE))="AMX",(VLOOKUP(Table2[[#This Row],[SKU]],'[1]All Skus'!$A:$Y,23,FALSE)),""))</f>
        <v>Compliant</v>
      </c>
      <c r="T104" s="24" t="str">
        <f>(IF((VLOOKUP(Table2[[#This Row],[SKU]],'[1]All Skus'!$A:$Y,2,FALSE))="AMX",(VLOOKUP(Table2[[#This Row],[SKU]],'[1]All Skus'!$A:$Y,24,FALSE)),""))</f>
        <v>https://www.amx.com/en-US/products/dgx-o-dxf-mmd</v>
      </c>
      <c r="U104" s="18">
        <v>102</v>
      </c>
    </row>
    <row r="105" spans="1:21" ht="15" customHeight="1" x14ac:dyDescent="0.3">
      <c r="A105" s="16" t="s">
        <v>123</v>
      </c>
      <c r="B105" s="17" t="str">
        <f>(IF((VLOOKUP(Table2[[#This Row],[SKU]],'[1]All Skus'!$A:$Y,2,FALSE))="AMX",(VLOOKUP(Table2[[#This Row],[SKU]],'[1]All Skus'!$A:$Y,3,FALSE)),""))</f>
        <v>Digital Media Switchers</v>
      </c>
      <c r="C105" s="17" t="str">
        <f>(IF((VLOOKUP(Table2[[#This Row],[SKU]],'[1]All Skus'!$A:$Y,2,FALSE))="AMX",(VLOOKUP(Table2[[#This Row],[SKU]],'[1]All Skus'!$A:$Y,4,FALSE)),""))</f>
        <v>DGX-AIE</v>
      </c>
      <c r="D105" s="18" t="str">
        <f>(IF((VLOOKUP(Table2[[#This Row],[SKU]],'[1]All Skus'!$A:$Y,2,FALSE))="AMX",(VLOOKUP(Table2[[#This Row],[SKU]],'[1]All Skus'!$A:$Y,5,FALSE)),""))</f>
        <v>AMX-ENV</v>
      </c>
      <c r="E105" s="19">
        <f>(IF((VLOOKUP(Table2[[#This Row],[SKU]],'[1]All Skus'!$A:$Y,2,FALSE))="AMX",(VLOOKUP(Table2[[#This Row],[SKU]],'[1]All Skus'!$A:$Y,6,FALSE)),""))</f>
        <v>0</v>
      </c>
      <c r="F105" s="19">
        <f>(IF((VLOOKUP(Table2[[#This Row],[SKU]],'[1]All Skus'!$A:$Y,2,FALSE))="AMX",(VLOOKUP(Table2[[#This Row],[SKU]],'[1]All Skus'!$A:$Y,7,FALSE)),""))</f>
        <v>0</v>
      </c>
      <c r="G105" s="20" t="str">
        <f>(IF((VLOOKUP(Table2[[#This Row],[SKU]],'[1]All Skus'!$A:$Y,2,FALSE))="AMX",(VLOOKUP(Table2[[#This Row],[SKU]],'[1]All Skus'!$A:$Y,8,FALSE)),""))</f>
        <v>Enova DGX Audio Insert / Extract Board</v>
      </c>
      <c r="H105" s="20" t="str">
        <f>(IF((VLOOKUP(Table2[[#This Row],[SKU]],'[1]All Skus'!$A:$Y,2,FALSE))="AMX",(VLOOKUP(Table2[[#This Row],[SKU]],'[1]All Skus'!$A:$Y,9,FALSE)),""))</f>
        <v>Enova DGX Audio Insert / Extract Expansion Board allows audio insertion or extraction on 16 video connections, compatible with Enova DGX 8, 16, 32 and 64 Enclosures</v>
      </c>
      <c r="I105" s="21">
        <f>(IF((VLOOKUP(Table2[[#This Row],[SKU]],'[1]All Skus'!$A:$Y,2,FALSE))="AMX",(VLOOKUP(Table2[[#This Row],[SKU]],'[1]All Skus'!$A:$Y,10,FALSE)),""))</f>
        <v>2800</v>
      </c>
      <c r="J105" s="21">
        <f>(IF((VLOOKUP(Table2[[#This Row],[SKU]],'[1]All Skus'!$A:$Y,2,FALSE))="AMX",(VLOOKUP(Table2[[#This Row],[SKU]],'[1]All Skus'!$A:$Y,11,FALSE)),""))</f>
        <v>2800</v>
      </c>
      <c r="K105" s="22">
        <f>(IF((VLOOKUP(Table2[[#This Row],[SKU]],'[1]All Skus'!$A:$Y,2,FALSE))="AMX",(VLOOKUP(Table2[[#This Row],[SKU]],'[1]All Skus'!$A:$Y,15,FALSE)),""))</f>
        <v>0</v>
      </c>
      <c r="L105" s="18">
        <f>(IF((VLOOKUP(Table2[[#This Row],[SKU]],'[1]All Skus'!$A:$Y,2,FALSE))="AMX",(VLOOKUP(Table2[[#This Row],[SKU]],'[1]All Skus'!$A:$Y,16,FALSE)),""))</f>
        <v>718878022535</v>
      </c>
      <c r="M105" s="18">
        <f>(IF((VLOOKUP(Table2[[#This Row],[SKU]],'[1]All Skus'!$A:$Y,2,FALSE))="AMX",(VLOOKUP(Table2[[#This Row],[SKU]],'[1]All Skus'!$A:$Y,17,FALSE)),""))</f>
        <v>0</v>
      </c>
      <c r="N105" s="23">
        <f>(IF((VLOOKUP(Table2[[#This Row],[SKU]],'[1]All Skus'!$A:$Y,2,FALSE))="AMX",(VLOOKUP(Table2[[#This Row],[SKU]],'[1]All Skus'!$A:$Y,18,FALSE)),""))</f>
        <v>0</v>
      </c>
      <c r="O105" s="23">
        <f>(IF((VLOOKUP(Table2[[#This Row],[SKU]],'[1]All Skus'!$A:$Y,2,FALSE))="AMX",(VLOOKUP(Table2[[#This Row],[SKU]],'[1]All Skus'!$A:$Y,19,FALSE)),""))</f>
        <v>0</v>
      </c>
      <c r="P105" s="23">
        <f>(IF((VLOOKUP(Table2[[#This Row],[SKU]],'[1]All Skus'!$A:$Y,2,FALSE))="AMX",(VLOOKUP(Table2[[#This Row],[SKU]],'[1]All Skus'!$A:$Y,20,FALSE)),""))</f>
        <v>0</v>
      </c>
      <c r="Q105" s="23">
        <f>(IF((VLOOKUP(Table2[[#This Row],[SKU]],'[1]All Skus'!$A:$Y,2,FALSE))="AMX",(VLOOKUP(Table2[[#This Row],[SKU]],'[1]All Skus'!$A:$Y,21,FALSE)),""))</f>
        <v>0</v>
      </c>
      <c r="R105" s="18" t="str">
        <f>(IF((VLOOKUP(Table2[[#This Row],[SKU]],'[1]All Skus'!$A:$Y,2,FALSE))="AMX",(VLOOKUP(Table2[[#This Row],[SKU]],'[1]All Skus'!$A:$Y,22,FALSE)),""))</f>
        <v>US</v>
      </c>
      <c r="S105" s="18" t="str">
        <f>(IF((VLOOKUP(Table2[[#This Row],[SKU]],'[1]All Skus'!$A:$Y,2,FALSE))="AMX",(VLOOKUP(Table2[[#This Row],[SKU]],'[1]All Skus'!$A:$Y,23,FALSE)),""))</f>
        <v>Compliant</v>
      </c>
      <c r="T105" s="24" t="str">
        <f>(IF((VLOOKUP(Table2[[#This Row],[SKU]],'[1]All Skus'!$A:$Y,2,FALSE))="AMX",(VLOOKUP(Table2[[#This Row],[SKU]],'[1]All Skus'!$A:$Y,24,FALSE)),""))</f>
        <v>https://www.amx.com/en-US/products/dgx-aie</v>
      </c>
      <c r="U105" s="18">
        <v>103</v>
      </c>
    </row>
    <row r="106" spans="1:21" ht="15" customHeight="1" x14ac:dyDescent="0.3">
      <c r="A106" s="16" t="s">
        <v>124</v>
      </c>
      <c r="B106" s="17" t="str">
        <f>(IF((VLOOKUP(Table2[[#This Row],[SKU]],'[1]All Skus'!$A:$Y,2,FALSE))="AMX",(VLOOKUP(Table2[[#This Row],[SKU]],'[1]All Skus'!$A:$Y,3,FALSE)),""))</f>
        <v>Digital Media Switchers</v>
      </c>
      <c r="C106" s="17" t="str">
        <f>(IF((VLOOKUP(Table2[[#This Row],[SKU]],'[1]All Skus'!$A:$Y,2,FALSE))="AMX",(VLOOKUP(Table2[[#This Row],[SKU]],'[1]All Skus'!$A:$Y,4,FALSE)),""))</f>
        <v>ENOVADGX-P2-PS</v>
      </c>
      <c r="D106" s="18" t="str">
        <f>(IF((VLOOKUP(Table2[[#This Row],[SKU]],'[1]All Skus'!$A:$Y,2,FALSE))="AMX",(VLOOKUP(Table2[[#This Row],[SKU]],'[1]All Skus'!$A:$Y,5,FALSE)),""))</f>
        <v>AMX-ENV</v>
      </c>
      <c r="E106" s="19">
        <f>(IF((VLOOKUP(Table2[[#This Row],[SKU]],'[1]All Skus'!$A:$Y,2,FALSE))="AMX",(VLOOKUP(Table2[[#This Row],[SKU]],'[1]All Skus'!$A:$Y,6,FALSE)),""))</f>
        <v>0</v>
      </c>
      <c r="F106" s="19">
        <f>(IF((VLOOKUP(Table2[[#This Row],[SKU]],'[1]All Skus'!$A:$Y,2,FALSE))="AMX",(VLOOKUP(Table2[[#This Row],[SKU]],'[1]All Skus'!$A:$Y,7,FALSE)),""))</f>
        <v>0</v>
      </c>
      <c r="G106" s="20" t="str">
        <f>(IF((VLOOKUP(Table2[[#This Row],[SKU]],'[1]All Skus'!$A:$Y,2,FALSE))="AMX",(VLOOKUP(Table2[[#This Row],[SKU]],'[1]All Skus'!$A:$Y,8,FALSE)),""))</f>
        <v>Enova 1200 W Power supply replacement/spare</v>
      </c>
      <c r="H106" s="20" t="str">
        <f>(IF((VLOOKUP(Table2[[#This Row],[SKU]],'[1]All Skus'!$A:$Y,2,FALSE))="AMX",(VLOOKUP(Table2[[#This Row],[SKU]],'[1]All Skus'!$A:$Y,9,FALSE)),""))</f>
        <v>1200 W Power supply replacement/spare for AVS-ENOVADGX32-ENC-A (FG1059-33) and DGX32-ENC-A (FG1060-32).  Please contact technical support before ordering</v>
      </c>
      <c r="I106" s="21">
        <f>(IF((VLOOKUP(Table2[[#This Row],[SKU]],'[1]All Skus'!$A:$Y,2,FALSE))="AMX",(VLOOKUP(Table2[[#This Row],[SKU]],'[1]All Skus'!$A:$Y,10,FALSE)),""))</f>
        <v>4526.5</v>
      </c>
      <c r="J106" s="21">
        <f>(IF((VLOOKUP(Table2[[#This Row],[SKU]],'[1]All Skus'!$A:$Y,2,FALSE))="AMX",(VLOOKUP(Table2[[#This Row],[SKU]],'[1]All Skus'!$A:$Y,11,FALSE)),""))</f>
        <v>4526.5</v>
      </c>
      <c r="K106" s="22">
        <f>(IF((VLOOKUP(Table2[[#This Row],[SKU]],'[1]All Skus'!$A:$Y,2,FALSE))="AMX",(VLOOKUP(Table2[[#This Row],[SKU]],'[1]All Skus'!$A:$Y,15,FALSE)),""))</f>
        <v>0</v>
      </c>
      <c r="L106" s="18">
        <f>(IF((VLOOKUP(Table2[[#This Row],[SKU]],'[1]All Skus'!$A:$Y,2,FALSE))="AMX",(VLOOKUP(Table2[[#This Row],[SKU]],'[1]All Skus'!$A:$Y,16,FALSE)),""))</f>
        <v>718878022559</v>
      </c>
      <c r="M106" s="18">
        <f>(IF((VLOOKUP(Table2[[#This Row],[SKU]],'[1]All Skus'!$A:$Y,2,FALSE))="AMX",(VLOOKUP(Table2[[#This Row],[SKU]],'[1]All Skus'!$A:$Y,17,FALSE)),""))</f>
        <v>0</v>
      </c>
      <c r="N106" s="23">
        <f>(IF((VLOOKUP(Table2[[#This Row],[SKU]],'[1]All Skus'!$A:$Y,2,FALSE))="AMX",(VLOOKUP(Table2[[#This Row],[SKU]],'[1]All Skus'!$A:$Y,18,FALSE)),""))</f>
        <v>0</v>
      </c>
      <c r="O106" s="23">
        <f>(IF((VLOOKUP(Table2[[#This Row],[SKU]],'[1]All Skus'!$A:$Y,2,FALSE))="AMX",(VLOOKUP(Table2[[#This Row],[SKU]],'[1]All Skus'!$A:$Y,19,FALSE)),""))</f>
        <v>0</v>
      </c>
      <c r="P106" s="23">
        <f>(IF((VLOOKUP(Table2[[#This Row],[SKU]],'[1]All Skus'!$A:$Y,2,FALSE))="AMX",(VLOOKUP(Table2[[#This Row],[SKU]],'[1]All Skus'!$A:$Y,20,FALSE)),""))</f>
        <v>0</v>
      </c>
      <c r="Q106" s="23">
        <f>(IF((VLOOKUP(Table2[[#This Row],[SKU]],'[1]All Skus'!$A:$Y,2,FALSE))="AMX",(VLOOKUP(Table2[[#This Row],[SKU]],'[1]All Skus'!$A:$Y,21,FALSE)),""))</f>
        <v>0</v>
      </c>
      <c r="R106" s="18" t="str">
        <f>(IF((VLOOKUP(Table2[[#This Row],[SKU]],'[1]All Skus'!$A:$Y,2,FALSE))="AMX",(VLOOKUP(Table2[[#This Row],[SKU]],'[1]All Skus'!$A:$Y,22,FALSE)),""))</f>
        <v>CN</v>
      </c>
      <c r="S106" s="18" t="str">
        <f>(IF((VLOOKUP(Table2[[#This Row],[SKU]],'[1]All Skus'!$A:$Y,2,FALSE))="AMX",(VLOOKUP(Table2[[#This Row],[SKU]],'[1]All Skus'!$A:$Y,23,FALSE)),""))</f>
        <v>Compliant</v>
      </c>
      <c r="T106" s="24">
        <f>(IF((VLOOKUP(Table2[[#This Row],[SKU]],'[1]All Skus'!$A:$Y,2,FALSE))="AMX",(VLOOKUP(Table2[[#This Row],[SKU]],'[1]All Skus'!$A:$Y,24,FALSE)),""))</f>
        <v>0</v>
      </c>
      <c r="U106" s="18">
        <v>104</v>
      </c>
    </row>
    <row r="107" spans="1:21" ht="15" customHeight="1" x14ac:dyDescent="0.3">
      <c r="A107" s="16" t="s">
        <v>125</v>
      </c>
      <c r="B107" s="17" t="str">
        <f>(IF((VLOOKUP(Table2[[#This Row],[SKU]],'[1]All Skus'!$A:$Y,2,FALSE))="AMX",(VLOOKUP(Table2[[#This Row],[SKU]],'[1]All Skus'!$A:$Y,3,FALSE)),""))</f>
        <v>Digital Media Switchers</v>
      </c>
      <c r="C107" s="17" t="str">
        <f>(IF((VLOOKUP(Table2[[#This Row],[SKU]],'[1]All Skus'!$A:$Y,2,FALSE))="AMX",(VLOOKUP(Table2[[#This Row],[SKU]],'[1]All Skus'!$A:$Y,4,FALSE)),""))</f>
        <v>DGX800-ENC</v>
      </c>
      <c r="D107" s="18" t="str">
        <f>(IF((VLOOKUP(Table2[[#This Row],[SKU]],'[1]All Skus'!$A:$Y,2,FALSE))="AMX",(VLOOKUP(Table2[[#This Row],[SKU]],'[1]All Skus'!$A:$Y,5,FALSE)),""))</f>
        <v>AMX-ENV</v>
      </c>
      <c r="E107" s="19">
        <f>(IF((VLOOKUP(Table2[[#This Row],[SKU]],'[1]All Skus'!$A:$Y,2,FALSE))="AMX",(VLOOKUP(Table2[[#This Row],[SKU]],'[1]All Skus'!$A:$Y,6,FALSE)),""))</f>
        <v>0</v>
      </c>
      <c r="F107" s="19">
        <f>(IF((VLOOKUP(Table2[[#This Row],[SKU]],'[1]All Skus'!$A:$Y,2,FALSE))="AMX",(VLOOKUP(Table2[[#This Row],[SKU]],'[1]All Skus'!$A:$Y,7,FALSE)),""))</f>
        <v>0</v>
      </c>
      <c r="G107" s="20" t="str">
        <f>(IF((VLOOKUP(Table2[[#This Row],[SKU]],'[1]All Skus'!$A:$Y,2,FALSE))="AMX",(VLOOKUP(Table2[[#This Row],[SKU]],'[1]All Skus'!$A:$Y,8,FALSE)),""))</f>
        <v>Enova DGX 800 Enclosure</v>
      </c>
      <c r="H107" s="20" t="str">
        <f>(IF((VLOOKUP(Table2[[#This Row],[SKU]],'[1]All Skus'!$A:$Y,2,FALSE))="AMX",(VLOOKUP(Table2[[#This Row],[SKU]],'[1]All Skus'!$A:$Y,9,FALSE)),""))</f>
        <v>Enova DGX 800 Digital Media Enclosure with Integrated NX Series Controller, 4 RU, 4K and Ultra High Definition (UHD) content ready, compatible with Enova DGX Boards for a maximum configuration of 8x8 (non standard discount)</v>
      </c>
      <c r="I107" s="21">
        <f>(IF((VLOOKUP(Table2[[#This Row],[SKU]],'[1]All Skus'!$A:$Y,2,FALSE))="AMX",(VLOOKUP(Table2[[#This Row],[SKU]],'[1]All Skus'!$A:$Y,10,FALSE)),""))</f>
        <v>15645</v>
      </c>
      <c r="J107" s="21">
        <f>(IF((VLOOKUP(Table2[[#This Row],[SKU]],'[1]All Skus'!$A:$Y,2,FALSE))="AMX",(VLOOKUP(Table2[[#This Row],[SKU]],'[1]All Skus'!$A:$Y,11,FALSE)),""))</f>
        <v>15645</v>
      </c>
      <c r="K107" s="22">
        <f>(IF((VLOOKUP(Table2[[#This Row],[SKU]],'[1]All Skus'!$A:$Y,2,FALSE))="AMX",(VLOOKUP(Table2[[#This Row],[SKU]],'[1]All Skus'!$A:$Y,15,FALSE)),""))</f>
        <v>0</v>
      </c>
      <c r="L107" s="18">
        <f>(IF((VLOOKUP(Table2[[#This Row],[SKU]],'[1]All Skus'!$A:$Y,2,FALSE))="AMX",(VLOOKUP(Table2[[#This Row],[SKU]],'[1]All Skus'!$A:$Y,16,FALSE)),""))</f>
        <v>718878022580</v>
      </c>
      <c r="M107" s="18">
        <f>(IF((VLOOKUP(Table2[[#This Row],[SKU]],'[1]All Skus'!$A:$Y,2,FALSE))="AMX",(VLOOKUP(Table2[[#This Row],[SKU]],'[1]All Skus'!$A:$Y,17,FALSE)),""))</f>
        <v>0</v>
      </c>
      <c r="N107" s="23">
        <f>(IF((VLOOKUP(Table2[[#This Row],[SKU]],'[1]All Skus'!$A:$Y,2,FALSE))="AMX",(VLOOKUP(Table2[[#This Row],[SKU]],'[1]All Skus'!$A:$Y,18,FALSE)),""))</f>
        <v>35</v>
      </c>
      <c r="O107" s="23">
        <f>(IF((VLOOKUP(Table2[[#This Row],[SKU]],'[1]All Skus'!$A:$Y,2,FALSE))="AMX",(VLOOKUP(Table2[[#This Row],[SKU]],'[1]All Skus'!$A:$Y,19,FALSE)),""))</f>
        <v>19</v>
      </c>
      <c r="P107" s="23">
        <f>(IF((VLOOKUP(Table2[[#This Row],[SKU]],'[1]All Skus'!$A:$Y,2,FALSE))="AMX",(VLOOKUP(Table2[[#This Row],[SKU]],'[1]All Skus'!$A:$Y,20,FALSE)),""))</f>
        <v>16</v>
      </c>
      <c r="Q107" s="23">
        <f>(IF((VLOOKUP(Table2[[#This Row],[SKU]],'[1]All Skus'!$A:$Y,2,FALSE))="AMX",(VLOOKUP(Table2[[#This Row],[SKU]],'[1]All Skus'!$A:$Y,21,FALSE)),""))</f>
        <v>1.8125</v>
      </c>
      <c r="R107" s="18" t="str">
        <f>(IF((VLOOKUP(Table2[[#This Row],[SKU]],'[1]All Skus'!$A:$Y,2,FALSE))="AMX",(VLOOKUP(Table2[[#This Row],[SKU]],'[1]All Skus'!$A:$Y,22,FALSE)),""))</f>
        <v>US</v>
      </c>
      <c r="S107" s="18" t="str">
        <f>(IF((VLOOKUP(Table2[[#This Row],[SKU]],'[1]All Skus'!$A:$Y,2,FALSE))="AMX",(VLOOKUP(Table2[[#This Row],[SKU]],'[1]All Skus'!$A:$Y,23,FALSE)),""))</f>
        <v>Compliant</v>
      </c>
      <c r="T107" s="24" t="str">
        <f>(IF((VLOOKUP(Table2[[#This Row],[SKU]],'[1]All Skus'!$A:$Y,2,FALSE))="AMX",(VLOOKUP(Table2[[#This Row],[SKU]],'[1]All Skus'!$A:$Y,24,FALSE)),""))</f>
        <v>https://www.amx.com/en-US/products/dgx800-enc</v>
      </c>
      <c r="U107" s="18">
        <v>105</v>
      </c>
    </row>
    <row r="108" spans="1:21" ht="15" customHeight="1" x14ac:dyDescent="0.3">
      <c r="A108" s="16" t="s">
        <v>126</v>
      </c>
      <c r="B108" s="17" t="str">
        <f>(IF((VLOOKUP(Table2[[#This Row],[SKU]],'[1]All Skus'!$A:$Y,2,FALSE))="AMX",(VLOOKUP(Table2[[#This Row],[SKU]],'[1]All Skus'!$A:$Y,3,FALSE)),""))</f>
        <v>Digital Media Switchers</v>
      </c>
      <c r="C108" s="17" t="str">
        <f>(IF((VLOOKUP(Table2[[#This Row],[SKU]],'[1]All Skus'!$A:$Y,2,FALSE))="AMX",(VLOOKUP(Table2[[#This Row],[SKU]],'[1]All Skus'!$A:$Y,4,FALSE)),""))</f>
        <v>DGX8/16/3200-CPU</v>
      </c>
      <c r="D108" s="18" t="str">
        <f>(IF((VLOOKUP(Table2[[#This Row],[SKU]],'[1]All Skus'!$A:$Y,2,FALSE))="AMX",(VLOOKUP(Table2[[#This Row],[SKU]],'[1]All Skus'!$A:$Y,5,FALSE)),""))</f>
        <v>AMX-ENV</v>
      </c>
      <c r="E108" s="19">
        <f>(IF((VLOOKUP(Table2[[#This Row],[SKU]],'[1]All Skus'!$A:$Y,2,FALSE))="AMX",(VLOOKUP(Table2[[#This Row],[SKU]],'[1]All Skus'!$A:$Y,6,FALSE)),""))</f>
        <v>0</v>
      </c>
      <c r="F108" s="19">
        <f>(IF((VLOOKUP(Table2[[#This Row],[SKU]],'[1]All Skus'!$A:$Y,2,FALSE))="AMX",(VLOOKUP(Table2[[#This Row],[SKU]],'[1]All Skus'!$A:$Y,7,FALSE)),""))</f>
        <v>0</v>
      </c>
      <c r="G108" s="20" t="str">
        <f>(IF((VLOOKUP(Table2[[#This Row],[SKU]],'[1]All Skus'!$A:$Y,2,FALSE))="AMX",(VLOOKUP(Table2[[#This Row],[SKU]],'[1]All Skus'!$A:$Y,8,FALSE)),""))</f>
        <v>Enova DGX 800 / 1600 / 3200 Enclosures CPU Replacement Kit</v>
      </c>
      <c r="H108" s="20" t="str">
        <f>(IF((VLOOKUP(Table2[[#This Row],[SKU]],'[1]All Skus'!$A:$Y,2,FALSE))="AMX",(VLOOKUP(Table2[[#This Row],[SKU]],'[1]All Skus'!$A:$Y,9,FALSE)),""))</f>
        <v>Enova DGX 800 / 1600 / 3200 Enclosures CPU Replacement Kit</v>
      </c>
      <c r="I108" s="21">
        <f>(IF((VLOOKUP(Table2[[#This Row],[SKU]],'[1]All Skus'!$A:$Y,2,FALSE))="AMX",(VLOOKUP(Table2[[#This Row],[SKU]],'[1]All Skus'!$A:$Y,10,FALSE)),""))</f>
        <v>4490</v>
      </c>
      <c r="J108" s="21">
        <f>(IF((VLOOKUP(Table2[[#This Row],[SKU]],'[1]All Skus'!$A:$Y,2,FALSE))="AMX",(VLOOKUP(Table2[[#This Row],[SKU]],'[1]All Skus'!$A:$Y,11,FALSE)),""))</f>
        <v>4490</v>
      </c>
      <c r="K108" s="22">
        <f>(IF((VLOOKUP(Table2[[#This Row],[SKU]],'[1]All Skus'!$A:$Y,2,FALSE))="AMX",(VLOOKUP(Table2[[#This Row],[SKU]],'[1]All Skus'!$A:$Y,15,FALSE)),""))</f>
        <v>0</v>
      </c>
      <c r="L108" s="18">
        <f>(IF((VLOOKUP(Table2[[#This Row],[SKU]],'[1]All Skus'!$A:$Y,2,FALSE))="AMX",(VLOOKUP(Table2[[#This Row],[SKU]],'[1]All Skus'!$A:$Y,16,FALSE)),""))</f>
        <v>718878022597</v>
      </c>
      <c r="M108" s="18">
        <f>(IF((VLOOKUP(Table2[[#This Row],[SKU]],'[1]All Skus'!$A:$Y,2,FALSE))="AMX",(VLOOKUP(Table2[[#This Row],[SKU]],'[1]All Skus'!$A:$Y,17,FALSE)),""))</f>
        <v>0</v>
      </c>
      <c r="N108" s="23">
        <f>(IF((VLOOKUP(Table2[[#This Row],[SKU]],'[1]All Skus'!$A:$Y,2,FALSE))="AMX",(VLOOKUP(Table2[[#This Row],[SKU]],'[1]All Skus'!$A:$Y,18,FALSE)),""))</f>
        <v>3</v>
      </c>
      <c r="O108" s="23">
        <f>(IF((VLOOKUP(Table2[[#This Row],[SKU]],'[1]All Skus'!$A:$Y,2,FALSE))="AMX",(VLOOKUP(Table2[[#This Row],[SKU]],'[1]All Skus'!$A:$Y,19,FALSE)),""))</f>
        <v>16</v>
      </c>
      <c r="P108" s="23">
        <f>(IF((VLOOKUP(Table2[[#This Row],[SKU]],'[1]All Skus'!$A:$Y,2,FALSE))="AMX",(VLOOKUP(Table2[[#This Row],[SKU]],'[1]All Skus'!$A:$Y,20,FALSE)),""))</f>
        <v>11</v>
      </c>
      <c r="Q108" s="23">
        <f>(IF((VLOOKUP(Table2[[#This Row],[SKU]],'[1]All Skus'!$A:$Y,2,FALSE))="AMX",(VLOOKUP(Table2[[#This Row],[SKU]],'[1]All Skus'!$A:$Y,21,FALSE)),""))</f>
        <v>3</v>
      </c>
      <c r="R108" s="18" t="str">
        <f>(IF((VLOOKUP(Table2[[#This Row],[SKU]],'[1]All Skus'!$A:$Y,2,FALSE))="AMX",(VLOOKUP(Table2[[#This Row],[SKU]],'[1]All Skus'!$A:$Y,22,FALSE)),""))</f>
        <v>US</v>
      </c>
      <c r="S108" s="18" t="str">
        <f>(IF((VLOOKUP(Table2[[#This Row],[SKU]],'[1]All Skus'!$A:$Y,2,FALSE))="AMX",(VLOOKUP(Table2[[#This Row],[SKU]],'[1]All Skus'!$A:$Y,23,FALSE)),""))</f>
        <v>Compliant</v>
      </c>
      <c r="T108" s="24" t="str">
        <f>(IF((VLOOKUP(Table2[[#This Row],[SKU]],'[1]All Skus'!$A:$Y,2,FALSE))="AMX",(VLOOKUP(Table2[[#This Row],[SKU]],'[1]All Skus'!$A:$Y,24,FALSE)),""))</f>
        <v>https://www.amx.com/en-US/products/dgx800-1600-3200-cpu</v>
      </c>
      <c r="U108" s="18">
        <v>106</v>
      </c>
    </row>
    <row r="109" spans="1:21" ht="15" customHeight="1" x14ac:dyDescent="0.3">
      <c r="A109" s="16" t="s">
        <v>127</v>
      </c>
      <c r="B109" s="17" t="str">
        <f>(IF((VLOOKUP(Table2[[#This Row],[SKU]],'[1]All Skus'!$A:$Y,2,FALSE))="AMX",(VLOOKUP(Table2[[#This Row],[SKU]],'[1]All Skus'!$A:$Y,3,FALSE)),""))</f>
        <v>Digital Media Switchers</v>
      </c>
      <c r="C109" s="17" t="str">
        <f>(IF((VLOOKUP(Table2[[#This Row],[SKU]],'[1]All Skus'!$A:$Y,2,FALSE))="AMX",(VLOOKUP(Table2[[#This Row],[SKU]],'[1]All Skus'!$A:$Y,4,FALSE)),""))</f>
        <v>DGX1600-ENC</v>
      </c>
      <c r="D109" s="18" t="str">
        <f>(IF((VLOOKUP(Table2[[#This Row],[SKU]],'[1]All Skus'!$A:$Y,2,FALSE))="AMX",(VLOOKUP(Table2[[#This Row],[SKU]],'[1]All Skus'!$A:$Y,5,FALSE)),""))</f>
        <v>AMX-ENV</v>
      </c>
      <c r="E109" s="19">
        <f>(IF((VLOOKUP(Table2[[#This Row],[SKU]],'[1]All Skus'!$A:$Y,2,FALSE))="AMX",(VLOOKUP(Table2[[#This Row],[SKU]],'[1]All Skus'!$A:$Y,6,FALSE)),""))</f>
        <v>0</v>
      </c>
      <c r="F109" s="19">
        <f>(IF((VLOOKUP(Table2[[#This Row],[SKU]],'[1]All Skus'!$A:$Y,2,FALSE))="AMX",(VLOOKUP(Table2[[#This Row],[SKU]],'[1]All Skus'!$A:$Y,7,FALSE)),""))</f>
        <v>0</v>
      </c>
      <c r="G109" s="20" t="str">
        <f>(IF((VLOOKUP(Table2[[#This Row],[SKU]],'[1]All Skus'!$A:$Y,2,FALSE))="AMX",(VLOOKUP(Table2[[#This Row],[SKU]],'[1]All Skus'!$A:$Y,8,FALSE)),""))</f>
        <v>Enova DGX 1600 Enclosure</v>
      </c>
      <c r="H109" s="20" t="str">
        <f>(IF((VLOOKUP(Table2[[#This Row],[SKU]],'[1]All Skus'!$A:$Y,2,FALSE))="AMX",(VLOOKUP(Table2[[#This Row],[SKU]],'[1]All Skus'!$A:$Y,9,FALSE)),""))</f>
        <v>Enova DGX 1600 Digital Media Enclosure with Integrated NX Series Controller, 4 RU, 4K and Ultra High Definition (UHD) content ready, compatible with Enova DGX Boards for a maximum configuration of 16x16</v>
      </c>
      <c r="I109" s="21">
        <f>(IF((VLOOKUP(Table2[[#This Row],[SKU]],'[1]All Skus'!$A:$Y,2,FALSE))="AMX",(VLOOKUP(Table2[[#This Row],[SKU]],'[1]All Skus'!$A:$Y,10,FALSE)),""))</f>
        <v>17005</v>
      </c>
      <c r="J109" s="21">
        <f>(IF((VLOOKUP(Table2[[#This Row],[SKU]],'[1]All Skus'!$A:$Y,2,FALSE))="AMX",(VLOOKUP(Table2[[#This Row],[SKU]],'[1]All Skus'!$A:$Y,11,FALSE)),""))</f>
        <v>17005</v>
      </c>
      <c r="K109" s="22">
        <f>(IF((VLOOKUP(Table2[[#This Row],[SKU]],'[1]All Skus'!$A:$Y,2,FALSE))="AMX",(VLOOKUP(Table2[[#This Row],[SKU]],'[1]All Skus'!$A:$Y,15,FALSE)),""))</f>
        <v>0</v>
      </c>
      <c r="L109" s="18">
        <f>(IF((VLOOKUP(Table2[[#This Row],[SKU]],'[1]All Skus'!$A:$Y,2,FALSE))="AMX",(VLOOKUP(Table2[[#This Row],[SKU]],'[1]All Skus'!$A:$Y,16,FALSE)),""))</f>
        <v>718878022610</v>
      </c>
      <c r="M109" s="18">
        <f>(IF((VLOOKUP(Table2[[#This Row],[SKU]],'[1]All Skus'!$A:$Y,2,FALSE))="AMX",(VLOOKUP(Table2[[#This Row],[SKU]],'[1]All Skus'!$A:$Y,17,FALSE)),""))</f>
        <v>0</v>
      </c>
      <c r="N109" s="23">
        <f>(IF((VLOOKUP(Table2[[#This Row],[SKU]],'[1]All Skus'!$A:$Y,2,FALSE))="AMX",(VLOOKUP(Table2[[#This Row],[SKU]],'[1]All Skus'!$A:$Y,18,FALSE)),""))</f>
        <v>55</v>
      </c>
      <c r="O109" s="23">
        <f>(IF((VLOOKUP(Table2[[#This Row],[SKU]],'[1]All Skus'!$A:$Y,2,FALSE))="AMX",(VLOOKUP(Table2[[#This Row],[SKU]],'[1]All Skus'!$A:$Y,19,FALSE)),""))</f>
        <v>19</v>
      </c>
      <c r="P109" s="23">
        <f>(IF((VLOOKUP(Table2[[#This Row],[SKU]],'[1]All Skus'!$A:$Y,2,FALSE))="AMX",(VLOOKUP(Table2[[#This Row],[SKU]],'[1]All Skus'!$A:$Y,20,FALSE)),""))</f>
        <v>16</v>
      </c>
      <c r="Q109" s="23">
        <f>(IF((VLOOKUP(Table2[[#This Row],[SKU]],'[1]All Skus'!$A:$Y,2,FALSE))="AMX",(VLOOKUP(Table2[[#This Row],[SKU]],'[1]All Skus'!$A:$Y,21,FALSE)),""))</f>
        <v>6.84</v>
      </c>
      <c r="R109" s="18" t="str">
        <f>(IF((VLOOKUP(Table2[[#This Row],[SKU]],'[1]All Skus'!$A:$Y,2,FALSE))="AMX",(VLOOKUP(Table2[[#This Row],[SKU]],'[1]All Skus'!$A:$Y,22,FALSE)),""))</f>
        <v>US</v>
      </c>
      <c r="S109" s="18" t="str">
        <f>(IF((VLOOKUP(Table2[[#This Row],[SKU]],'[1]All Skus'!$A:$Y,2,FALSE))="AMX",(VLOOKUP(Table2[[#This Row],[SKU]],'[1]All Skus'!$A:$Y,23,FALSE)),""))</f>
        <v>Compliant</v>
      </c>
      <c r="T109" s="24" t="str">
        <f>(IF((VLOOKUP(Table2[[#This Row],[SKU]],'[1]All Skus'!$A:$Y,2,FALSE))="AMX",(VLOOKUP(Table2[[#This Row],[SKU]],'[1]All Skus'!$A:$Y,24,FALSE)),""))</f>
        <v>https://www.amx.com/en-US/products/dgx1600-enc</v>
      </c>
      <c r="U109" s="18">
        <v>107</v>
      </c>
    </row>
    <row r="110" spans="1:21" ht="15" customHeight="1" x14ac:dyDescent="0.3">
      <c r="A110" s="16" t="s">
        <v>128</v>
      </c>
      <c r="B110" s="17" t="str">
        <f>(IF((VLOOKUP(Table2[[#This Row],[SKU]],'[1]All Skus'!$A:$Y,2,FALSE))="AMX",(VLOOKUP(Table2[[#This Row],[SKU]],'[1]All Skus'!$A:$Y,3,FALSE)),""))</f>
        <v>Digital Media Switchers</v>
      </c>
      <c r="C110" s="17" t="str">
        <f>(IF((VLOOKUP(Table2[[#This Row],[SKU]],'[1]All Skus'!$A:$Y,2,FALSE))="AMX",(VLOOKUP(Table2[[#This Row],[SKU]],'[1]All Skus'!$A:$Y,4,FALSE)),""))</f>
        <v>DGX3200-ENC</v>
      </c>
      <c r="D110" s="18" t="str">
        <f>(IF((VLOOKUP(Table2[[#This Row],[SKU]],'[1]All Skus'!$A:$Y,2,FALSE))="AMX",(VLOOKUP(Table2[[#This Row],[SKU]],'[1]All Skus'!$A:$Y,5,FALSE)),""))</f>
        <v>AMX-ENV</v>
      </c>
      <c r="E110" s="19">
        <f>(IF((VLOOKUP(Table2[[#This Row],[SKU]],'[1]All Skus'!$A:$Y,2,FALSE))="AMX",(VLOOKUP(Table2[[#This Row],[SKU]],'[1]All Skus'!$A:$Y,6,FALSE)),""))</f>
        <v>0</v>
      </c>
      <c r="F110" s="19">
        <f>(IF((VLOOKUP(Table2[[#This Row],[SKU]],'[1]All Skus'!$A:$Y,2,FALSE))="AMX",(VLOOKUP(Table2[[#This Row],[SKU]],'[1]All Skus'!$A:$Y,7,FALSE)),""))</f>
        <v>0</v>
      </c>
      <c r="G110" s="20" t="str">
        <f>(IF((VLOOKUP(Table2[[#This Row],[SKU]],'[1]All Skus'!$A:$Y,2,FALSE))="AMX",(VLOOKUP(Table2[[#This Row],[SKU]],'[1]All Skus'!$A:$Y,8,FALSE)),""))</f>
        <v>Enova DGX 3200 Enclosure</v>
      </c>
      <c r="H110" s="20" t="str">
        <f>(IF((VLOOKUP(Table2[[#This Row],[SKU]],'[1]All Skus'!$A:$Y,2,FALSE))="AMX",(VLOOKUP(Table2[[#This Row],[SKU]],'[1]All Skus'!$A:$Y,9,FALSE)),""))</f>
        <v>Enova DGX 3200 Digital Media Enclosure with Integrated NX Series Controller, 6RU, 4K and Ultra High Definition (UHD) content ready, compatible with Enova DGX Boards for a maximum configuration of 32x32</v>
      </c>
      <c r="I110" s="21">
        <f>(IF((VLOOKUP(Table2[[#This Row],[SKU]],'[1]All Skus'!$A:$Y,2,FALSE))="AMX",(VLOOKUP(Table2[[#This Row],[SKU]],'[1]All Skus'!$A:$Y,10,FALSE)),""))</f>
        <v>31050</v>
      </c>
      <c r="J110" s="21">
        <f>(IF((VLOOKUP(Table2[[#This Row],[SKU]],'[1]All Skus'!$A:$Y,2,FALSE))="AMX",(VLOOKUP(Table2[[#This Row],[SKU]],'[1]All Skus'!$A:$Y,11,FALSE)),""))</f>
        <v>31050</v>
      </c>
      <c r="K110" s="22">
        <f>(IF((VLOOKUP(Table2[[#This Row],[SKU]],'[1]All Skus'!$A:$Y,2,FALSE))="AMX",(VLOOKUP(Table2[[#This Row],[SKU]],'[1]All Skus'!$A:$Y,15,FALSE)),""))</f>
        <v>0</v>
      </c>
      <c r="L110" s="18">
        <f>(IF((VLOOKUP(Table2[[#This Row],[SKU]],'[1]All Skus'!$A:$Y,2,FALSE))="AMX",(VLOOKUP(Table2[[#This Row],[SKU]],'[1]All Skus'!$A:$Y,16,FALSE)),""))</f>
        <v>718878022641</v>
      </c>
      <c r="M110" s="18">
        <f>(IF((VLOOKUP(Table2[[#This Row],[SKU]],'[1]All Skus'!$A:$Y,2,FALSE))="AMX",(VLOOKUP(Table2[[#This Row],[SKU]],'[1]All Skus'!$A:$Y,17,FALSE)),""))</f>
        <v>0</v>
      </c>
      <c r="N110" s="23">
        <f>(IF((VLOOKUP(Table2[[#This Row],[SKU]],'[1]All Skus'!$A:$Y,2,FALSE))="AMX",(VLOOKUP(Table2[[#This Row],[SKU]],'[1]All Skus'!$A:$Y,18,FALSE)),""))</f>
        <v>73</v>
      </c>
      <c r="O110" s="23">
        <f>(IF((VLOOKUP(Table2[[#This Row],[SKU]],'[1]All Skus'!$A:$Y,2,FALSE))="AMX",(VLOOKUP(Table2[[#This Row],[SKU]],'[1]All Skus'!$A:$Y,19,FALSE)),""))</f>
        <v>19</v>
      </c>
      <c r="P110" s="23">
        <f>(IF((VLOOKUP(Table2[[#This Row],[SKU]],'[1]All Skus'!$A:$Y,2,FALSE))="AMX",(VLOOKUP(Table2[[#This Row],[SKU]],'[1]All Skus'!$A:$Y,20,FALSE)),""))</f>
        <v>21</v>
      </c>
      <c r="Q110" s="23">
        <f>(IF((VLOOKUP(Table2[[#This Row],[SKU]],'[1]All Skus'!$A:$Y,2,FALSE))="AMX",(VLOOKUP(Table2[[#This Row],[SKU]],'[1]All Skus'!$A:$Y,21,FALSE)),""))</f>
        <v>10.5</v>
      </c>
      <c r="R110" s="18" t="str">
        <f>(IF((VLOOKUP(Table2[[#This Row],[SKU]],'[1]All Skus'!$A:$Y,2,FALSE))="AMX",(VLOOKUP(Table2[[#This Row],[SKU]],'[1]All Skus'!$A:$Y,22,FALSE)),""))</f>
        <v>US</v>
      </c>
      <c r="S110" s="18" t="str">
        <f>(IF((VLOOKUP(Table2[[#This Row],[SKU]],'[1]All Skus'!$A:$Y,2,FALSE))="AMX",(VLOOKUP(Table2[[#This Row],[SKU]],'[1]All Skus'!$A:$Y,23,FALSE)),""))</f>
        <v>Compliant</v>
      </c>
      <c r="T110" s="24" t="str">
        <f>(IF((VLOOKUP(Table2[[#This Row],[SKU]],'[1]All Skus'!$A:$Y,2,FALSE))="AMX",(VLOOKUP(Table2[[#This Row],[SKU]],'[1]All Skus'!$A:$Y,24,FALSE)),""))</f>
        <v>https://www.amx.com/en-US/products/dgx3200-enc</v>
      </c>
      <c r="U110" s="18">
        <v>108</v>
      </c>
    </row>
    <row r="111" spans="1:21" ht="15" customHeight="1" x14ac:dyDescent="0.3">
      <c r="A111" s="16" t="s">
        <v>129</v>
      </c>
      <c r="B111" s="17" t="str">
        <f>(IF((VLOOKUP(Table2[[#This Row],[SKU]],'[1]All Skus'!$A:$Y,2,FALSE))="AMX",(VLOOKUP(Table2[[#This Row],[SKU]],'[1]All Skus'!$A:$Y,3,FALSE)),""))</f>
        <v>Digital Media Switchers</v>
      </c>
      <c r="C111" s="17" t="str">
        <f>(IF((VLOOKUP(Table2[[#This Row],[SKU]],'[1]All Skus'!$A:$Y,2,FALSE))="AMX",(VLOOKUP(Table2[[#This Row],[SKU]],'[1]All Skus'!$A:$Y,4,FALSE)),""))</f>
        <v>DGX-I-HDMI-4K</v>
      </c>
      <c r="D111" s="18" t="str">
        <f>(IF((VLOOKUP(Table2[[#This Row],[SKU]],'[1]All Skus'!$A:$Y,2,FALSE))="AMX",(VLOOKUP(Table2[[#This Row],[SKU]],'[1]All Skus'!$A:$Y,5,FALSE)),""))</f>
        <v>AMX-ENV</v>
      </c>
      <c r="E111" s="19">
        <f>(IF((VLOOKUP(Table2[[#This Row],[SKU]],'[1]All Skus'!$A:$Y,2,FALSE))="AMX",(VLOOKUP(Table2[[#This Row],[SKU]],'[1]All Skus'!$A:$Y,6,FALSE)),""))</f>
        <v>0</v>
      </c>
      <c r="F111" s="28" t="str">
        <f>(IF((VLOOKUP(Table2[[#This Row],[SKU]],'[1]All Skus'!$A:$Y,2,FALSE))="AMX",(VLOOKUP(Table2[[#This Row],[SKU]],'[1]All Skus'!$A:$Y,7,FALSE)),""))</f>
        <v>Limited Quantity - REDUCED</v>
      </c>
      <c r="G111" s="20" t="str">
        <f>(IF((VLOOKUP(Table2[[#This Row],[SKU]],'[1]All Skus'!$A:$Y,2,FALSE))="AMX",(VLOOKUP(Table2[[#This Row],[SKU]],'[1]All Skus'!$A:$Y,8,FALSE)),""))</f>
        <v>Enova DGX 4K HDMI Input Board</v>
      </c>
      <c r="H111" s="20" t="str">
        <f>(IF((VLOOKUP(Table2[[#This Row],[SKU]],'[1]All Skus'!$A:$Y,2,FALSE))="AMX",(VLOOKUP(Table2[[#This Row],[SKU]],'[1]All Skus'!$A:$Y,9,FALSE)),""))</f>
        <v>4 connection 4K HDMI Enova DGX Input Board includes HDCP compliance, compatible with Enova DGX 800, 1600, 3200 and 6400 Enclosures</v>
      </c>
      <c r="I111" s="21">
        <f>(IF((VLOOKUP(Table2[[#This Row],[SKU]],'[1]All Skus'!$A:$Y,2,FALSE))="AMX",(VLOOKUP(Table2[[#This Row],[SKU]],'[1]All Skus'!$A:$Y,10,FALSE)),""))</f>
        <v>1852.97</v>
      </c>
      <c r="J111" s="21">
        <f>(IF((VLOOKUP(Table2[[#This Row],[SKU]],'[1]All Skus'!$A:$Y,2,FALSE))="AMX",(VLOOKUP(Table2[[#This Row],[SKU]],'[1]All Skus'!$A:$Y,11,FALSE)),""))</f>
        <v>1382.82</v>
      </c>
      <c r="K111" s="22">
        <f>(IF((VLOOKUP(Table2[[#This Row],[SKU]],'[1]All Skus'!$A:$Y,2,FALSE))="AMX",(VLOOKUP(Table2[[#This Row],[SKU]],'[1]All Skus'!$A:$Y,15,FALSE)),""))</f>
        <v>0</v>
      </c>
      <c r="L111" s="18">
        <f>(IF((VLOOKUP(Table2[[#This Row],[SKU]],'[1]All Skus'!$A:$Y,2,FALSE))="AMX",(VLOOKUP(Table2[[#This Row],[SKU]],'[1]All Skus'!$A:$Y,16,FALSE)),""))</f>
        <v>718878022658</v>
      </c>
      <c r="M111" s="18">
        <f>(IF((VLOOKUP(Table2[[#This Row],[SKU]],'[1]All Skus'!$A:$Y,2,FALSE))="AMX",(VLOOKUP(Table2[[#This Row],[SKU]],'[1]All Skus'!$A:$Y,17,FALSE)),""))</f>
        <v>0</v>
      </c>
      <c r="N111" s="23">
        <f>(IF((VLOOKUP(Table2[[#This Row],[SKU]],'[1]All Skus'!$A:$Y,2,FALSE))="AMX",(VLOOKUP(Table2[[#This Row],[SKU]],'[1]All Skus'!$A:$Y,18,FALSE)),""))</f>
        <v>2</v>
      </c>
      <c r="O111" s="23">
        <f>(IF((VLOOKUP(Table2[[#This Row],[SKU]],'[1]All Skus'!$A:$Y,2,FALSE))="AMX",(VLOOKUP(Table2[[#This Row],[SKU]],'[1]All Skus'!$A:$Y,19,FALSE)),""))</f>
        <v>16.25</v>
      </c>
      <c r="P111" s="23">
        <f>(IF((VLOOKUP(Table2[[#This Row],[SKU]],'[1]All Skus'!$A:$Y,2,FALSE))="AMX",(VLOOKUP(Table2[[#This Row],[SKU]],'[1]All Skus'!$A:$Y,20,FALSE)),""))</f>
        <v>11.75</v>
      </c>
      <c r="Q111" s="23">
        <f>(IF((VLOOKUP(Table2[[#This Row],[SKU]],'[1]All Skus'!$A:$Y,2,FALSE))="AMX",(VLOOKUP(Table2[[#This Row],[SKU]],'[1]All Skus'!$A:$Y,21,FALSE)),""))</f>
        <v>3.25</v>
      </c>
      <c r="R111" s="18" t="str">
        <f>(IF((VLOOKUP(Table2[[#This Row],[SKU]],'[1]All Skus'!$A:$Y,2,FALSE))="AMX",(VLOOKUP(Table2[[#This Row],[SKU]],'[1]All Skus'!$A:$Y,22,FALSE)),""))</f>
        <v>MX</v>
      </c>
      <c r="S111" s="18" t="str">
        <f>(IF((VLOOKUP(Table2[[#This Row],[SKU]],'[1]All Skus'!$A:$Y,2,FALSE))="AMX",(VLOOKUP(Table2[[#This Row],[SKU]],'[1]All Skus'!$A:$Y,23,FALSE)),""))</f>
        <v>Compliant</v>
      </c>
      <c r="T111" s="24" t="str">
        <f>(IF((VLOOKUP(Table2[[#This Row],[SKU]],'[1]All Skus'!$A:$Y,2,FALSE))="AMX",(VLOOKUP(Table2[[#This Row],[SKU]],'[1]All Skus'!$A:$Y,24,FALSE)),""))</f>
        <v>https://www.amx.com/en-US/products/dgx-i-hdmi-4k</v>
      </c>
      <c r="U111" s="18">
        <v>109</v>
      </c>
    </row>
    <row r="112" spans="1:21" ht="15" customHeight="1" x14ac:dyDescent="0.3">
      <c r="A112" s="16" t="s">
        <v>130</v>
      </c>
      <c r="B112" s="17" t="str">
        <f>(IF((VLOOKUP(Table2[[#This Row],[SKU]],'[1]All Skus'!$A:$Y,2,FALSE))="AMX",(VLOOKUP(Table2[[#This Row],[SKU]],'[1]All Skus'!$A:$Y,3,FALSE)),""))</f>
        <v>Digital Media Switchers</v>
      </c>
      <c r="C112" s="17" t="str">
        <f>(IF((VLOOKUP(Table2[[#This Row],[SKU]],'[1]All Skus'!$A:$Y,2,FALSE))="AMX",(VLOOKUP(Table2[[#This Row],[SKU]],'[1]All Skus'!$A:$Y,4,FALSE)),""))</f>
        <v>DGX-I-HDMI-4K60</v>
      </c>
      <c r="D112" s="18" t="str">
        <f>(IF((VLOOKUP(Table2[[#This Row],[SKU]],'[1]All Skus'!$A:$Y,2,FALSE))="AMX",(VLOOKUP(Table2[[#This Row],[SKU]],'[1]All Skus'!$A:$Y,5,FALSE)),""))</f>
        <v>AMX-ENV</v>
      </c>
      <c r="E112" s="19">
        <f>(IF((VLOOKUP(Table2[[#This Row],[SKU]],'[1]All Skus'!$A:$Y,2,FALSE))="AMX",(VLOOKUP(Table2[[#This Row],[SKU]],'[1]All Skus'!$A:$Y,6,FALSE)),""))</f>
        <v>0</v>
      </c>
      <c r="F112" s="19">
        <f>(IF((VLOOKUP(Table2[[#This Row],[SKU]],'[1]All Skus'!$A:$Y,2,FALSE))="AMX",(VLOOKUP(Table2[[#This Row],[SKU]],'[1]All Skus'!$A:$Y,7,FALSE)),""))</f>
        <v>0</v>
      </c>
      <c r="G112" s="20" t="str">
        <f>(IF((VLOOKUP(Table2[[#This Row],[SKU]],'[1]All Skus'!$A:$Y,2,FALSE))="AMX",(VLOOKUP(Table2[[#This Row],[SKU]],'[1]All Skus'!$A:$Y,8,FALSE)),""))</f>
        <v>Enova DGX 4K60 4:4:4 HDMI Input Board</v>
      </c>
      <c r="H112" s="20" t="str">
        <f>(IF((VLOOKUP(Table2[[#This Row],[SKU]],'[1]All Skus'!$A:$Y,2,FALSE))="AMX",(VLOOKUP(Table2[[#This Row],[SKU]],'[1]All Skus'!$A:$Y,9,FALSE)),""))</f>
        <v>4 connection 4K60 4:4:4 HDMI Enova DGX Input Board includes HDCP 2.2 compliance and HDR support, compatible with Enova DGX 800, 1600, 3200 and 6400 Enclosures</v>
      </c>
      <c r="I112" s="21">
        <f>(IF((VLOOKUP(Table2[[#This Row],[SKU]],'[1]All Skus'!$A:$Y,2,FALSE))="AMX",(VLOOKUP(Table2[[#This Row],[SKU]],'[1]All Skus'!$A:$Y,10,FALSE)),""))</f>
        <v>2455</v>
      </c>
      <c r="J112" s="21">
        <f>(IF((VLOOKUP(Table2[[#This Row],[SKU]],'[1]All Skus'!$A:$Y,2,FALSE))="AMX",(VLOOKUP(Table2[[#This Row],[SKU]],'[1]All Skus'!$A:$Y,11,FALSE)),""))</f>
        <v>2455</v>
      </c>
      <c r="K112" s="22">
        <f>(IF((VLOOKUP(Table2[[#This Row],[SKU]],'[1]All Skus'!$A:$Y,2,FALSE))="AMX",(VLOOKUP(Table2[[#This Row],[SKU]],'[1]All Skus'!$A:$Y,15,FALSE)),""))</f>
        <v>0</v>
      </c>
      <c r="L112" s="18">
        <f>(IF((VLOOKUP(Table2[[#This Row],[SKU]],'[1]All Skus'!$A:$Y,2,FALSE))="AMX",(VLOOKUP(Table2[[#This Row],[SKU]],'[1]All Skus'!$A:$Y,16,FALSE)),""))</f>
        <v>718878020142</v>
      </c>
      <c r="M112" s="18">
        <f>(IF((VLOOKUP(Table2[[#This Row],[SKU]],'[1]All Skus'!$A:$Y,2,FALSE))="AMX",(VLOOKUP(Table2[[#This Row],[SKU]],'[1]All Skus'!$A:$Y,17,FALSE)),""))</f>
        <v>0</v>
      </c>
      <c r="N112" s="23">
        <f>(IF((VLOOKUP(Table2[[#This Row],[SKU]],'[1]All Skus'!$A:$Y,2,FALSE))="AMX",(VLOOKUP(Table2[[#This Row],[SKU]],'[1]All Skus'!$A:$Y,18,FALSE)),""))</f>
        <v>0</v>
      </c>
      <c r="O112" s="23">
        <f>(IF((VLOOKUP(Table2[[#This Row],[SKU]],'[1]All Skus'!$A:$Y,2,FALSE))="AMX",(VLOOKUP(Table2[[#This Row],[SKU]],'[1]All Skus'!$A:$Y,19,FALSE)),""))</f>
        <v>0</v>
      </c>
      <c r="P112" s="23">
        <f>(IF((VLOOKUP(Table2[[#This Row],[SKU]],'[1]All Skus'!$A:$Y,2,FALSE))="AMX",(VLOOKUP(Table2[[#This Row],[SKU]],'[1]All Skus'!$A:$Y,20,FALSE)),""))</f>
        <v>0</v>
      </c>
      <c r="Q112" s="23">
        <f>(IF((VLOOKUP(Table2[[#This Row],[SKU]],'[1]All Skus'!$A:$Y,2,FALSE))="AMX",(VLOOKUP(Table2[[#This Row],[SKU]],'[1]All Skus'!$A:$Y,21,FALSE)),""))</f>
        <v>0</v>
      </c>
      <c r="R112" s="18" t="str">
        <f>(IF((VLOOKUP(Table2[[#This Row],[SKU]],'[1]All Skus'!$A:$Y,2,FALSE))="AMX",(VLOOKUP(Table2[[#This Row],[SKU]],'[1]All Skus'!$A:$Y,22,FALSE)),""))</f>
        <v>US</v>
      </c>
      <c r="S112" s="18" t="str">
        <f>(IF((VLOOKUP(Table2[[#This Row],[SKU]],'[1]All Skus'!$A:$Y,2,FALSE))="AMX",(VLOOKUP(Table2[[#This Row],[SKU]],'[1]All Skus'!$A:$Y,23,FALSE)),""))</f>
        <v>Compliant</v>
      </c>
      <c r="T112" s="24" t="str">
        <f>(IF((VLOOKUP(Table2[[#This Row],[SKU]],'[1]All Skus'!$A:$Y,2,FALSE))="AMX",(VLOOKUP(Table2[[#This Row],[SKU]],'[1]All Skus'!$A:$Y,24,FALSE)),""))</f>
        <v>https://www.amx.com/en-US/products/dgx-i-hdmi-4k60</v>
      </c>
      <c r="U112" s="18">
        <v>110</v>
      </c>
    </row>
    <row r="113" spans="1:21" ht="15" customHeight="1" x14ac:dyDescent="0.3">
      <c r="A113" s="16" t="s">
        <v>131</v>
      </c>
      <c r="B113" s="17" t="str">
        <f>(IF((VLOOKUP(Table2[[#This Row],[SKU]],'[1]All Skus'!$A:$Y,2,FALSE))="AMX",(VLOOKUP(Table2[[#This Row],[SKU]],'[1]All Skus'!$A:$Y,3,FALSE)),""))</f>
        <v>Digital Media Switchers</v>
      </c>
      <c r="C113" s="17" t="str">
        <f>(IF((VLOOKUP(Table2[[#This Row],[SKU]],'[1]All Skus'!$A:$Y,2,FALSE))="AMX",(VLOOKUP(Table2[[#This Row],[SKU]],'[1]All Skus'!$A:$Y,4,FALSE)),""))</f>
        <v>DGX-O-HDMI-4K60</v>
      </c>
      <c r="D113" s="18" t="str">
        <f>(IF((VLOOKUP(Table2[[#This Row],[SKU]],'[1]All Skus'!$A:$Y,2,FALSE))="AMX",(VLOOKUP(Table2[[#This Row],[SKU]],'[1]All Skus'!$A:$Y,5,FALSE)),""))</f>
        <v>AMX-ENV</v>
      </c>
      <c r="E113" s="19">
        <f>(IF((VLOOKUP(Table2[[#This Row],[SKU]],'[1]All Skus'!$A:$Y,2,FALSE))="AMX",(VLOOKUP(Table2[[#This Row],[SKU]],'[1]All Skus'!$A:$Y,6,FALSE)),""))</f>
        <v>0</v>
      </c>
      <c r="F113" s="19">
        <f>(IF((VLOOKUP(Table2[[#This Row],[SKU]],'[1]All Skus'!$A:$Y,2,FALSE))="AMX",(VLOOKUP(Table2[[#This Row],[SKU]],'[1]All Skus'!$A:$Y,7,FALSE)),""))</f>
        <v>0</v>
      </c>
      <c r="G113" s="20" t="str">
        <f>(IF((VLOOKUP(Table2[[#This Row],[SKU]],'[1]All Skus'!$A:$Y,2,FALSE))="AMX",(VLOOKUP(Table2[[#This Row],[SKU]],'[1]All Skus'!$A:$Y,8,FALSE)),""))</f>
        <v>Enova DGX 4K60 4:4:4 HDMI Output Board</v>
      </c>
      <c r="H113" s="20" t="str">
        <f>(IF((VLOOKUP(Table2[[#This Row],[SKU]],'[1]All Skus'!$A:$Y,2,FALSE))="AMX",(VLOOKUP(Table2[[#This Row],[SKU]],'[1]All Skus'!$A:$Y,9,FALSE)),""))</f>
        <v>4 connection 4K60 4:4:4 HDMI Enova DGX Output Board includes HDCP 2.2 compliance and HDR support, compatible with Enova DGX 800, 1600, 3200 and 6400 Enclosures</v>
      </c>
      <c r="I113" s="21">
        <f>(IF((VLOOKUP(Table2[[#This Row],[SKU]],'[1]All Skus'!$A:$Y,2,FALSE))="AMX",(VLOOKUP(Table2[[#This Row],[SKU]],'[1]All Skus'!$A:$Y,10,FALSE)),""))</f>
        <v>2455</v>
      </c>
      <c r="J113" s="21">
        <f>(IF((VLOOKUP(Table2[[#This Row],[SKU]],'[1]All Skus'!$A:$Y,2,FALSE))="AMX",(VLOOKUP(Table2[[#This Row],[SKU]],'[1]All Skus'!$A:$Y,11,FALSE)),""))</f>
        <v>2455</v>
      </c>
      <c r="K113" s="22">
        <f>(IF((VLOOKUP(Table2[[#This Row],[SKU]],'[1]All Skus'!$A:$Y,2,FALSE))="AMX",(VLOOKUP(Table2[[#This Row],[SKU]],'[1]All Skus'!$A:$Y,15,FALSE)),""))</f>
        <v>0</v>
      </c>
      <c r="L113" s="18">
        <f>(IF((VLOOKUP(Table2[[#This Row],[SKU]],'[1]All Skus'!$A:$Y,2,FALSE))="AMX",(VLOOKUP(Table2[[#This Row],[SKU]],'[1]All Skus'!$A:$Y,16,FALSE)),""))</f>
        <v>718878020159</v>
      </c>
      <c r="M113" s="18">
        <f>(IF((VLOOKUP(Table2[[#This Row],[SKU]],'[1]All Skus'!$A:$Y,2,FALSE))="AMX",(VLOOKUP(Table2[[#This Row],[SKU]],'[1]All Skus'!$A:$Y,17,FALSE)),""))</f>
        <v>0</v>
      </c>
      <c r="N113" s="23">
        <f>(IF((VLOOKUP(Table2[[#This Row],[SKU]],'[1]All Skus'!$A:$Y,2,FALSE))="AMX",(VLOOKUP(Table2[[#This Row],[SKU]],'[1]All Skus'!$A:$Y,18,FALSE)),""))</f>
        <v>0</v>
      </c>
      <c r="O113" s="23">
        <f>(IF((VLOOKUP(Table2[[#This Row],[SKU]],'[1]All Skus'!$A:$Y,2,FALSE))="AMX",(VLOOKUP(Table2[[#This Row],[SKU]],'[1]All Skus'!$A:$Y,19,FALSE)),""))</f>
        <v>0</v>
      </c>
      <c r="P113" s="23">
        <f>(IF((VLOOKUP(Table2[[#This Row],[SKU]],'[1]All Skus'!$A:$Y,2,FALSE))="AMX",(VLOOKUP(Table2[[#This Row],[SKU]],'[1]All Skus'!$A:$Y,20,FALSE)),""))</f>
        <v>0</v>
      </c>
      <c r="Q113" s="23">
        <f>(IF((VLOOKUP(Table2[[#This Row],[SKU]],'[1]All Skus'!$A:$Y,2,FALSE))="AMX",(VLOOKUP(Table2[[#This Row],[SKU]],'[1]All Skus'!$A:$Y,21,FALSE)),""))</f>
        <v>0</v>
      </c>
      <c r="R113" s="18" t="str">
        <f>(IF((VLOOKUP(Table2[[#This Row],[SKU]],'[1]All Skus'!$A:$Y,2,FALSE))="AMX",(VLOOKUP(Table2[[#This Row],[SKU]],'[1]All Skus'!$A:$Y,22,FALSE)),""))</f>
        <v>US</v>
      </c>
      <c r="S113" s="18" t="str">
        <f>(IF((VLOOKUP(Table2[[#This Row],[SKU]],'[1]All Skus'!$A:$Y,2,FALSE))="AMX",(VLOOKUP(Table2[[#This Row],[SKU]],'[1]All Skus'!$A:$Y,23,FALSE)),""))</f>
        <v>Compliant</v>
      </c>
      <c r="T113" s="24" t="str">
        <f>(IF((VLOOKUP(Table2[[#This Row],[SKU]],'[1]All Skus'!$A:$Y,2,FALSE))="AMX",(VLOOKUP(Table2[[#This Row],[SKU]],'[1]All Skus'!$A:$Y,24,FALSE)),""))</f>
        <v>https://www.amx.com/en-US/products/dgx-o-hdmi-4k60</v>
      </c>
      <c r="U113" s="18">
        <v>111</v>
      </c>
    </row>
    <row r="114" spans="1:21" ht="15" customHeight="1" x14ac:dyDescent="0.3">
      <c r="A114" s="16" t="s">
        <v>132</v>
      </c>
      <c r="B114" s="17" t="str">
        <f>(IF((VLOOKUP(Table2[[#This Row],[SKU]],'[1]All Skus'!$A:$Y,2,FALSE))="AMX",(VLOOKUP(Table2[[#This Row],[SKU]],'[1]All Skus'!$A:$Y,3,FALSE)),""))</f>
        <v>Digital Media Switchers</v>
      </c>
      <c r="C114" s="17" t="str">
        <f>(IF((VLOOKUP(Table2[[#This Row],[SKU]],'[1]All Skus'!$A:$Y,2,FALSE))="AMX",(VLOOKUP(Table2[[#This Row],[SKU]],'[1]All Skus'!$A:$Y,4,FALSE)),""))</f>
        <v>DGX-I-DXL-4K</v>
      </c>
      <c r="D114" s="18" t="str">
        <f>(IF((VLOOKUP(Table2[[#This Row],[SKU]],'[1]All Skus'!$A:$Y,2,FALSE))="AMX",(VLOOKUP(Table2[[#This Row],[SKU]],'[1]All Skus'!$A:$Y,5,FALSE)),""))</f>
        <v>AMX-ENV</v>
      </c>
      <c r="E114" s="19">
        <f>(IF((VLOOKUP(Table2[[#This Row],[SKU]],'[1]All Skus'!$A:$Y,2,FALSE))="AMX",(VLOOKUP(Table2[[#This Row],[SKU]],'[1]All Skus'!$A:$Y,6,FALSE)),""))</f>
        <v>0</v>
      </c>
      <c r="F114" s="19">
        <f>(IF((VLOOKUP(Table2[[#This Row],[SKU]],'[1]All Skus'!$A:$Y,2,FALSE))="AMX",(VLOOKUP(Table2[[#This Row],[SKU]],'[1]All Skus'!$A:$Y,7,FALSE)),""))</f>
        <v>0</v>
      </c>
      <c r="G114" s="20" t="str">
        <f>(IF((VLOOKUP(Table2[[#This Row],[SKU]],'[1]All Skus'!$A:$Y,2,FALSE))="AMX",(VLOOKUP(Table2[[#This Row],[SKU]],'[1]All Skus'!$A:$Y,8,FALSE)),""))</f>
        <v>Enova DGX DXLink Twisted Pair 4K Input Board</v>
      </c>
      <c r="H114" s="20" t="str">
        <f>(IF((VLOOKUP(Table2[[#This Row],[SKU]],'[1]All Skus'!$A:$Y,2,FALSE))="AMX",(VLOOKUP(Table2[[#This Row],[SKU]],'[1]All Skus'!$A:$Y,9,FALSE)),""))</f>
        <v>4 connection 4K DXLink twisted pair Enova DGX Input Board, includes HDCP compliance, compatible with Enova DGX 800, 1600, 3200 and 6400 Enclosures</v>
      </c>
      <c r="I114" s="21">
        <f>(IF((VLOOKUP(Table2[[#This Row],[SKU]],'[1]All Skus'!$A:$Y,2,FALSE))="AMX",(VLOOKUP(Table2[[#This Row],[SKU]],'[1]All Skus'!$A:$Y,10,FALSE)),""))</f>
        <v>3247.59</v>
      </c>
      <c r="J114" s="21">
        <f>(IF((VLOOKUP(Table2[[#This Row],[SKU]],'[1]All Skus'!$A:$Y,2,FALSE))="AMX",(VLOOKUP(Table2[[#This Row],[SKU]],'[1]All Skus'!$A:$Y,11,FALSE)),""))</f>
        <v>3247.59</v>
      </c>
      <c r="K114" s="22">
        <f>(IF((VLOOKUP(Table2[[#This Row],[SKU]],'[1]All Skus'!$A:$Y,2,FALSE))="AMX",(VLOOKUP(Table2[[#This Row],[SKU]],'[1]All Skus'!$A:$Y,15,FALSE)),""))</f>
        <v>0</v>
      </c>
      <c r="L114" s="18">
        <f>(IF((VLOOKUP(Table2[[#This Row],[SKU]],'[1]All Skus'!$A:$Y,2,FALSE))="AMX",(VLOOKUP(Table2[[#This Row],[SKU]],'[1]All Skus'!$A:$Y,16,FALSE)),""))</f>
        <v>718878022672</v>
      </c>
      <c r="M114" s="18">
        <f>(IF((VLOOKUP(Table2[[#This Row],[SKU]],'[1]All Skus'!$A:$Y,2,FALSE))="AMX",(VLOOKUP(Table2[[#This Row],[SKU]],'[1]All Skus'!$A:$Y,17,FALSE)),""))</f>
        <v>0</v>
      </c>
      <c r="N114" s="23">
        <f>(IF((VLOOKUP(Table2[[#This Row],[SKU]],'[1]All Skus'!$A:$Y,2,FALSE))="AMX",(VLOOKUP(Table2[[#This Row],[SKU]],'[1]All Skus'!$A:$Y,18,FALSE)),""))</f>
        <v>0</v>
      </c>
      <c r="O114" s="23">
        <f>(IF((VLOOKUP(Table2[[#This Row],[SKU]],'[1]All Skus'!$A:$Y,2,FALSE))="AMX",(VLOOKUP(Table2[[#This Row],[SKU]],'[1]All Skus'!$A:$Y,19,FALSE)),""))</f>
        <v>0</v>
      </c>
      <c r="P114" s="23">
        <f>(IF((VLOOKUP(Table2[[#This Row],[SKU]],'[1]All Skus'!$A:$Y,2,FALSE))="AMX",(VLOOKUP(Table2[[#This Row],[SKU]],'[1]All Skus'!$A:$Y,20,FALSE)),""))</f>
        <v>0</v>
      </c>
      <c r="Q114" s="23">
        <f>(IF((VLOOKUP(Table2[[#This Row],[SKU]],'[1]All Skus'!$A:$Y,2,FALSE))="AMX",(VLOOKUP(Table2[[#This Row],[SKU]],'[1]All Skus'!$A:$Y,21,FALSE)),""))</f>
        <v>0</v>
      </c>
      <c r="R114" s="18" t="str">
        <f>(IF((VLOOKUP(Table2[[#This Row],[SKU]],'[1]All Skus'!$A:$Y,2,FALSE))="AMX",(VLOOKUP(Table2[[#This Row],[SKU]],'[1]All Skus'!$A:$Y,22,FALSE)),""))</f>
        <v>MX</v>
      </c>
      <c r="S114" s="18" t="str">
        <f>(IF((VLOOKUP(Table2[[#This Row],[SKU]],'[1]All Skus'!$A:$Y,2,FALSE))="AMX",(VLOOKUP(Table2[[#This Row],[SKU]],'[1]All Skus'!$A:$Y,23,FALSE)),""))</f>
        <v>Compliant</v>
      </c>
      <c r="T114" s="24" t="str">
        <f>(IF((VLOOKUP(Table2[[#This Row],[SKU]],'[1]All Skus'!$A:$Y,2,FALSE))="AMX",(VLOOKUP(Table2[[#This Row],[SKU]],'[1]All Skus'!$A:$Y,24,FALSE)),""))</f>
        <v>https://www.amx.com/en-US/products/dgx-i-dxl-4k</v>
      </c>
      <c r="U114" s="18">
        <v>112</v>
      </c>
    </row>
    <row r="115" spans="1:21" ht="15" customHeight="1" x14ac:dyDescent="0.3">
      <c r="A115" s="16" t="s">
        <v>133</v>
      </c>
      <c r="B115" s="17" t="str">
        <f>(IF((VLOOKUP(Table2[[#This Row],[SKU]],'[1]All Skus'!$A:$Y,2,FALSE))="AMX",(VLOOKUP(Table2[[#This Row],[SKU]],'[1]All Skus'!$A:$Y,3,FALSE)),""))</f>
        <v>Digital Media Switchers</v>
      </c>
      <c r="C115" s="17" t="str">
        <f>(IF((VLOOKUP(Table2[[#This Row],[SKU]],'[1]All Skus'!$A:$Y,2,FALSE))="AMX",(VLOOKUP(Table2[[#This Row],[SKU]],'[1]All Skus'!$A:$Y,4,FALSE)),""))</f>
        <v>DGX-I-DXL-4K60</v>
      </c>
      <c r="D115" s="18" t="str">
        <f>(IF((VLOOKUP(Table2[[#This Row],[SKU]],'[1]All Skus'!$A:$Y,2,FALSE))="AMX",(VLOOKUP(Table2[[#This Row],[SKU]],'[1]All Skus'!$A:$Y,5,FALSE)),""))</f>
        <v>AMX-ENV</v>
      </c>
      <c r="E115" s="19">
        <f>(IF((VLOOKUP(Table2[[#This Row],[SKU]],'[1]All Skus'!$A:$Y,2,FALSE))="AMX",(VLOOKUP(Table2[[#This Row],[SKU]],'[1]All Skus'!$A:$Y,6,FALSE)),""))</f>
        <v>0</v>
      </c>
      <c r="F115" s="19">
        <f>(IF((VLOOKUP(Table2[[#This Row],[SKU]],'[1]All Skus'!$A:$Y,2,FALSE))="AMX",(VLOOKUP(Table2[[#This Row],[SKU]],'[1]All Skus'!$A:$Y,7,FALSE)),""))</f>
        <v>0</v>
      </c>
      <c r="G115" s="20" t="str">
        <f>(IF((VLOOKUP(Table2[[#This Row],[SKU]],'[1]All Skus'!$A:$Y,2,FALSE))="AMX",(VLOOKUP(Table2[[#This Row],[SKU]],'[1]All Skus'!$A:$Y,8,FALSE)),""))</f>
        <v>Enova DGX DXLink 4K60 Twisted Pair Input Board</v>
      </c>
      <c r="H115" s="20" t="str">
        <f>(IF((VLOOKUP(Table2[[#This Row],[SKU]],'[1]All Skus'!$A:$Y,2,FALSE))="AMX",(VLOOKUP(Table2[[#This Row],[SKU]],'[1]All Skus'!$A:$Y,9,FALSE)),""))</f>
        <v>4 connection 4K60 DXLink twisted pair Enova DGX Input Board includes HDCP 2.2 compliance and HDR support, compatible with Enova DGX 800, 1600, 3200 and 6400 Enclosures</v>
      </c>
      <c r="I115" s="21">
        <f>(IF((VLOOKUP(Table2[[#This Row],[SKU]],'[1]All Skus'!$A:$Y,2,FALSE))="AMX",(VLOOKUP(Table2[[#This Row],[SKU]],'[1]All Skus'!$A:$Y,10,FALSE)),""))</f>
        <v>3620</v>
      </c>
      <c r="J115" s="21">
        <f>(IF((VLOOKUP(Table2[[#This Row],[SKU]],'[1]All Skus'!$A:$Y,2,FALSE))="AMX",(VLOOKUP(Table2[[#This Row],[SKU]],'[1]All Skus'!$A:$Y,11,FALSE)),""))</f>
        <v>3620</v>
      </c>
      <c r="K115" s="22">
        <f>(IF((VLOOKUP(Table2[[#This Row],[SKU]],'[1]All Skus'!$A:$Y,2,FALSE))="AMX",(VLOOKUP(Table2[[#This Row],[SKU]],'[1]All Skus'!$A:$Y,15,FALSE)),""))</f>
        <v>0</v>
      </c>
      <c r="L115" s="18">
        <f>(IF((VLOOKUP(Table2[[#This Row],[SKU]],'[1]All Skus'!$A:$Y,2,FALSE))="AMX",(VLOOKUP(Table2[[#This Row],[SKU]],'[1]All Skus'!$A:$Y,16,FALSE)),""))</f>
        <v>718878026571</v>
      </c>
      <c r="M115" s="18">
        <f>(IF((VLOOKUP(Table2[[#This Row],[SKU]],'[1]All Skus'!$A:$Y,2,FALSE))="AMX",(VLOOKUP(Table2[[#This Row],[SKU]],'[1]All Skus'!$A:$Y,17,FALSE)),""))</f>
        <v>0</v>
      </c>
      <c r="N115" s="23">
        <f>(IF((VLOOKUP(Table2[[#This Row],[SKU]],'[1]All Skus'!$A:$Y,2,FALSE))="AMX",(VLOOKUP(Table2[[#This Row],[SKU]],'[1]All Skus'!$A:$Y,18,FALSE)),""))</f>
        <v>0</v>
      </c>
      <c r="O115" s="23">
        <f>(IF((VLOOKUP(Table2[[#This Row],[SKU]],'[1]All Skus'!$A:$Y,2,FALSE))="AMX",(VLOOKUP(Table2[[#This Row],[SKU]],'[1]All Skus'!$A:$Y,19,FALSE)),""))</f>
        <v>0</v>
      </c>
      <c r="P115" s="23">
        <f>(IF((VLOOKUP(Table2[[#This Row],[SKU]],'[1]All Skus'!$A:$Y,2,FALSE))="AMX",(VLOOKUP(Table2[[#This Row],[SKU]],'[1]All Skus'!$A:$Y,20,FALSE)),""))</f>
        <v>0</v>
      </c>
      <c r="Q115" s="23">
        <f>(IF((VLOOKUP(Table2[[#This Row],[SKU]],'[1]All Skus'!$A:$Y,2,FALSE))="AMX",(VLOOKUP(Table2[[#This Row],[SKU]],'[1]All Skus'!$A:$Y,21,FALSE)),""))</f>
        <v>0</v>
      </c>
      <c r="R115" s="18" t="str">
        <f>(IF((VLOOKUP(Table2[[#This Row],[SKU]],'[1]All Skus'!$A:$Y,2,FALSE))="AMX",(VLOOKUP(Table2[[#This Row],[SKU]],'[1]All Skus'!$A:$Y,22,FALSE)),""))</f>
        <v>TW</v>
      </c>
      <c r="S115" s="18" t="str">
        <f>(IF((VLOOKUP(Table2[[#This Row],[SKU]],'[1]All Skus'!$A:$Y,2,FALSE))="AMX",(VLOOKUP(Table2[[#This Row],[SKU]],'[1]All Skus'!$A:$Y,23,FALSE)),""))</f>
        <v>Compliant</v>
      </c>
      <c r="T115" s="24" t="str">
        <f>(IF((VLOOKUP(Table2[[#This Row],[SKU]],'[1]All Skus'!$A:$Y,2,FALSE))="AMX",(VLOOKUP(Table2[[#This Row],[SKU]],'[1]All Skus'!$A:$Y,24,FALSE)),""))</f>
        <v>https://www.amx.com/en-US/products/dgx-i-dxl-4k60</v>
      </c>
      <c r="U115" s="18">
        <v>113</v>
      </c>
    </row>
    <row r="116" spans="1:21" ht="15" customHeight="1" x14ac:dyDescent="0.3">
      <c r="A116" s="16" t="s">
        <v>134</v>
      </c>
      <c r="B116" s="17" t="str">
        <f>(IF((VLOOKUP(Table2[[#This Row],[SKU]],'[1]All Skus'!$A:$Y,2,FALSE))="AMX",(VLOOKUP(Table2[[#This Row],[SKU]],'[1]All Skus'!$A:$Y,3,FALSE)),""))</f>
        <v>Digital Media Switchers</v>
      </c>
      <c r="C116" s="17" t="str">
        <f>(IF((VLOOKUP(Table2[[#This Row],[SKU]],'[1]All Skus'!$A:$Y,2,FALSE))="AMX",(VLOOKUP(Table2[[#This Row],[SKU]],'[1]All Skus'!$A:$Y,4,FALSE)),""))</f>
        <v>DGX-O-DXL-4K60</v>
      </c>
      <c r="D116" s="18" t="str">
        <f>(IF((VLOOKUP(Table2[[#This Row],[SKU]],'[1]All Skus'!$A:$Y,2,FALSE))="AMX",(VLOOKUP(Table2[[#This Row],[SKU]],'[1]All Skus'!$A:$Y,5,FALSE)),""))</f>
        <v>AMX-ENV</v>
      </c>
      <c r="E116" s="19">
        <f>(IF((VLOOKUP(Table2[[#This Row],[SKU]],'[1]All Skus'!$A:$Y,2,FALSE))="AMX",(VLOOKUP(Table2[[#This Row],[SKU]],'[1]All Skus'!$A:$Y,6,FALSE)),""))</f>
        <v>0</v>
      </c>
      <c r="F116" s="19">
        <f>(IF((VLOOKUP(Table2[[#This Row],[SKU]],'[1]All Skus'!$A:$Y,2,FALSE))="AMX",(VLOOKUP(Table2[[#This Row],[SKU]],'[1]All Skus'!$A:$Y,7,FALSE)),""))</f>
        <v>0</v>
      </c>
      <c r="G116" s="20" t="str">
        <f>(IF((VLOOKUP(Table2[[#This Row],[SKU]],'[1]All Skus'!$A:$Y,2,FALSE))="AMX",(VLOOKUP(Table2[[#This Row],[SKU]],'[1]All Skus'!$A:$Y,8,FALSE)),""))</f>
        <v>Enova DGX DXLink 4K60 Twisted Pair Output Board</v>
      </c>
      <c r="H116" s="20" t="str">
        <f>(IF((VLOOKUP(Table2[[#This Row],[SKU]],'[1]All Skus'!$A:$Y,2,FALSE))="AMX",(VLOOKUP(Table2[[#This Row],[SKU]],'[1]All Skus'!$A:$Y,9,FALSE)),""))</f>
        <v>4 connection 4K60 DXLink twisted pair Enova DGX Output Board includes HDCP 2.2 compliance and HDR support, compatible with Enova DGX 800, 1600, 3200 and 6400 Enclosures</v>
      </c>
      <c r="I116" s="21">
        <f>(IF((VLOOKUP(Table2[[#This Row],[SKU]],'[1]All Skus'!$A:$Y,2,FALSE))="AMX",(VLOOKUP(Table2[[#This Row],[SKU]],'[1]All Skus'!$A:$Y,10,FALSE)),""))</f>
        <v>3640</v>
      </c>
      <c r="J116" s="21">
        <f>(IF((VLOOKUP(Table2[[#This Row],[SKU]],'[1]All Skus'!$A:$Y,2,FALSE))="AMX",(VLOOKUP(Table2[[#This Row],[SKU]],'[1]All Skus'!$A:$Y,11,FALSE)),""))</f>
        <v>3640</v>
      </c>
      <c r="K116" s="22">
        <f>(IF((VLOOKUP(Table2[[#This Row],[SKU]],'[1]All Skus'!$A:$Y,2,FALSE))="AMX",(VLOOKUP(Table2[[#This Row],[SKU]],'[1]All Skus'!$A:$Y,15,FALSE)),""))</f>
        <v>0</v>
      </c>
      <c r="L116" s="18">
        <f>(IF((VLOOKUP(Table2[[#This Row],[SKU]],'[1]All Skus'!$A:$Y,2,FALSE))="AMX",(VLOOKUP(Table2[[#This Row],[SKU]],'[1]All Skus'!$A:$Y,16,FALSE)),""))</f>
        <v>718878026588</v>
      </c>
      <c r="M116" s="18">
        <f>(IF((VLOOKUP(Table2[[#This Row],[SKU]],'[1]All Skus'!$A:$Y,2,FALSE))="AMX",(VLOOKUP(Table2[[#This Row],[SKU]],'[1]All Skus'!$A:$Y,17,FALSE)),""))</f>
        <v>0</v>
      </c>
      <c r="N116" s="23">
        <f>(IF((VLOOKUP(Table2[[#This Row],[SKU]],'[1]All Skus'!$A:$Y,2,FALSE))="AMX",(VLOOKUP(Table2[[#This Row],[SKU]],'[1]All Skus'!$A:$Y,18,FALSE)),""))</f>
        <v>0</v>
      </c>
      <c r="O116" s="23">
        <f>(IF((VLOOKUP(Table2[[#This Row],[SKU]],'[1]All Skus'!$A:$Y,2,FALSE))="AMX",(VLOOKUP(Table2[[#This Row],[SKU]],'[1]All Skus'!$A:$Y,19,FALSE)),""))</f>
        <v>0</v>
      </c>
      <c r="P116" s="23">
        <f>(IF((VLOOKUP(Table2[[#This Row],[SKU]],'[1]All Skus'!$A:$Y,2,FALSE))="AMX",(VLOOKUP(Table2[[#This Row],[SKU]],'[1]All Skus'!$A:$Y,20,FALSE)),""))</f>
        <v>0</v>
      </c>
      <c r="Q116" s="23">
        <f>(IF((VLOOKUP(Table2[[#This Row],[SKU]],'[1]All Skus'!$A:$Y,2,FALSE))="AMX",(VLOOKUP(Table2[[#This Row],[SKU]],'[1]All Skus'!$A:$Y,21,FALSE)),""))</f>
        <v>0</v>
      </c>
      <c r="R116" s="18" t="str">
        <f>(IF((VLOOKUP(Table2[[#This Row],[SKU]],'[1]All Skus'!$A:$Y,2,FALSE))="AMX",(VLOOKUP(Table2[[#This Row],[SKU]],'[1]All Skus'!$A:$Y,22,FALSE)),""))</f>
        <v>TW</v>
      </c>
      <c r="S116" s="18" t="str">
        <f>(IF((VLOOKUP(Table2[[#This Row],[SKU]],'[1]All Skus'!$A:$Y,2,FALSE))="AMX",(VLOOKUP(Table2[[#This Row],[SKU]],'[1]All Skus'!$A:$Y,23,FALSE)),""))</f>
        <v>Compliant</v>
      </c>
      <c r="T116" s="24" t="str">
        <f>(IF((VLOOKUP(Table2[[#This Row],[SKU]],'[1]All Skus'!$A:$Y,2,FALSE))="AMX",(VLOOKUP(Table2[[#This Row],[SKU]],'[1]All Skus'!$A:$Y,24,FALSE)),""))</f>
        <v>https://www.amx.com/en-US/products/dgx-o-dxl-4k60</v>
      </c>
      <c r="U116" s="18">
        <v>114</v>
      </c>
    </row>
    <row r="117" spans="1:21" ht="15" customHeight="1" x14ac:dyDescent="0.3">
      <c r="A117" s="16" t="s">
        <v>135</v>
      </c>
      <c r="B117" s="17" t="str">
        <f>(IF((VLOOKUP(Table2[[#This Row],[SKU]],'[1]All Skus'!$A:$Y,2,FALSE))="AMX",(VLOOKUP(Table2[[#This Row],[SKU]],'[1]All Skus'!$A:$Y,3,FALSE)),""))</f>
        <v>Digital Media Switchers</v>
      </c>
      <c r="C117" s="17" t="str">
        <f>(IF((VLOOKUP(Table2[[#This Row],[SKU]],'[1]All Skus'!$A:$Y,2,FALSE))="AMX",(VLOOKUP(Table2[[#This Row],[SKU]],'[1]All Skus'!$A:$Y,4,FALSE)),""))</f>
        <v>DGX-I-DXFP-4K60</v>
      </c>
      <c r="D117" s="18" t="str">
        <f>(IF((VLOOKUP(Table2[[#This Row],[SKU]],'[1]All Skus'!$A:$Y,2,FALSE))="AMX",(VLOOKUP(Table2[[#This Row],[SKU]],'[1]All Skus'!$A:$Y,5,FALSE)),""))</f>
        <v>AMX-ENV</v>
      </c>
      <c r="E117" s="19">
        <f>(IF((VLOOKUP(Table2[[#This Row],[SKU]],'[1]All Skus'!$A:$Y,2,FALSE))="AMX",(VLOOKUP(Table2[[#This Row],[SKU]],'[1]All Skus'!$A:$Y,6,FALSE)),""))</f>
        <v>0</v>
      </c>
      <c r="F117" s="19">
        <f>(IF((VLOOKUP(Table2[[#This Row],[SKU]],'[1]All Skus'!$A:$Y,2,FALSE))="AMX",(VLOOKUP(Table2[[#This Row],[SKU]],'[1]All Skus'!$A:$Y,7,FALSE)),""))</f>
        <v>0</v>
      </c>
      <c r="G117" s="20" t="str">
        <f>(IF((VLOOKUP(Table2[[#This Row],[SKU]],'[1]All Skus'!$A:$Y,2,FALSE))="AMX",(VLOOKUP(Table2[[#This Row],[SKU]],'[1]All Skus'!$A:$Y,8,FALSE)),""))</f>
        <v>Enova DGX DXLink 4K60 Fiber Input Board</v>
      </c>
      <c r="H117" s="20" t="str">
        <f>(IF((VLOOKUP(Table2[[#This Row],[SKU]],'[1]All Skus'!$A:$Y,2,FALSE))="AMX",(VLOOKUP(Table2[[#This Row],[SKU]],'[1]All Skus'!$A:$Y,9,FALSE)),""))</f>
        <v>4 connection 4K60 DXLink Fiber Enova DGX Input Board includes HDCP 2.2 compliance and HDR support, compatible with Enova DGX 800, 1600, 3200 and 6400 Enclosures</v>
      </c>
      <c r="I117" s="21">
        <f>(IF((VLOOKUP(Table2[[#This Row],[SKU]],'[1]All Skus'!$A:$Y,2,FALSE))="AMX",(VLOOKUP(Table2[[#This Row],[SKU]],'[1]All Skus'!$A:$Y,10,FALSE)),""))</f>
        <v>5630</v>
      </c>
      <c r="J117" s="21">
        <f>(IF((VLOOKUP(Table2[[#This Row],[SKU]],'[1]All Skus'!$A:$Y,2,FALSE))="AMX",(VLOOKUP(Table2[[#This Row],[SKU]],'[1]All Skus'!$A:$Y,11,FALSE)),""))</f>
        <v>5630</v>
      </c>
      <c r="K117" s="22">
        <f>(IF((VLOOKUP(Table2[[#This Row],[SKU]],'[1]All Skus'!$A:$Y,2,FALSE))="AMX",(VLOOKUP(Table2[[#This Row],[SKU]],'[1]All Skus'!$A:$Y,15,FALSE)),""))</f>
        <v>0</v>
      </c>
      <c r="L117" s="18">
        <f>(IF((VLOOKUP(Table2[[#This Row],[SKU]],'[1]All Skus'!$A:$Y,2,FALSE))="AMX",(VLOOKUP(Table2[[#This Row],[SKU]],'[1]All Skus'!$A:$Y,16,FALSE)),""))</f>
        <v>718878026595</v>
      </c>
      <c r="M117" s="18">
        <f>(IF((VLOOKUP(Table2[[#This Row],[SKU]],'[1]All Skus'!$A:$Y,2,FALSE))="AMX",(VLOOKUP(Table2[[#This Row],[SKU]],'[1]All Skus'!$A:$Y,17,FALSE)),""))</f>
        <v>0</v>
      </c>
      <c r="N117" s="23">
        <f>(IF((VLOOKUP(Table2[[#This Row],[SKU]],'[1]All Skus'!$A:$Y,2,FALSE))="AMX",(VLOOKUP(Table2[[#This Row],[SKU]],'[1]All Skus'!$A:$Y,18,FALSE)),""))</f>
        <v>2</v>
      </c>
      <c r="O117" s="23">
        <f>(IF((VLOOKUP(Table2[[#This Row],[SKU]],'[1]All Skus'!$A:$Y,2,FALSE))="AMX",(VLOOKUP(Table2[[#This Row],[SKU]],'[1]All Skus'!$A:$Y,19,FALSE)),""))</f>
        <v>16.25</v>
      </c>
      <c r="P117" s="23">
        <f>(IF((VLOOKUP(Table2[[#This Row],[SKU]],'[1]All Skus'!$A:$Y,2,FALSE))="AMX",(VLOOKUP(Table2[[#This Row],[SKU]],'[1]All Skus'!$A:$Y,20,FALSE)),""))</f>
        <v>11.75</v>
      </c>
      <c r="Q117" s="23">
        <f>(IF((VLOOKUP(Table2[[#This Row],[SKU]],'[1]All Skus'!$A:$Y,2,FALSE))="AMX",(VLOOKUP(Table2[[#This Row],[SKU]],'[1]All Skus'!$A:$Y,21,FALSE)),""))</f>
        <v>3.25</v>
      </c>
      <c r="R117" s="18" t="str">
        <f>(IF((VLOOKUP(Table2[[#This Row],[SKU]],'[1]All Skus'!$A:$Y,2,FALSE))="AMX",(VLOOKUP(Table2[[#This Row],[SKU]],'[1]All Skus'!$A:$Y,22,FALSE)),""))</f>
        <v>TW</v>
      </c>
      <c r="S117" s="18" t="str">
        <f>(IF((VLOOKUP(Table2[[#This Row],[SKU]],'[1]All Skus'!$A:$Y,2,FALSE))="AMX",(VLOOKUP(Table2[[#This Row],[SKU]],'[1]All Skus'!$A:$Y,23,FALSE)),""))</f>
        <v>Compliant</v>
      </c>
      <c r="T117" s="24" t="str">
        <f>(IF((VLOOKUP(Table2[[#This Row],[SKU]],'[1]All Skus'!$A:$Y,2,FALSE))="AMX",(VLOOKUP(Table2[[#This Row],[SKU]],'[1]All Skus'!$A:$Y,24,FALSE)),""))</f>
        <v>https://www.amx.com/en-US/products/dgx-i-dxfp-4k60</v>
      </c>
      <c r="U117" s="18">
        <v>115</v>
      </c>
    </row>
    <row r="118" spans="1:21" ht="15" customHeight="1" x14ac:dyDescent="0.3">
      <c r="A118" s="16" t="s">
        <v>136</v>
      </c>
      <c r="B118" s="17" t="str">
        <f>(IF((VLOOKUP(Table2[[#This Row],[SKU]],'[1]All Skus'!$A:$Y,2,FALSE))="AMX",(VLOOKUP(Table2[[#This Row],[SKU]],'[1]All Skus'!$A:$Y,3,FALSE)),""))</f>
        <v>Digital Media Switchers</v>
      </c>
      <c r="C118" s="17" t="str">
        <f>(IF((VLOOKUP(Table2[[#This Row],[SKU]],'[1]All Skus'!$A:$Y,2,FALSE))="AMX",(VLOOKUP(Table2[[#This Row],[SKU]],'[1]All Skus'!$A:$Y,4,FALSE)),""))</f>
        <v>DGX-O-DXFP-4K60</v>
      </c>
      <c r="D118" s="18" t="str">
        <f>(IF((VLOOKUP(Table2[[#This Row],[SKU]],'[1]All Skus'!$A:$Y,2,FALSE))="AMX",(VLOOKUP(Table2[[#This Row],[SKU]],'[1]All Skus'!$A:$Y,5,FALSE)),""))</f>
        <v>AMX-ENV</v>
      </c>
      <c r="E118" s="19">
        <f>(IF((VLOOKUP(Table2[[#This Row],[SKU]],'[1]All Skus'!$A:$Y,2,FALSE))="AMX",(VLOOKUP(Table2[[#This Row],[SKU]],'[1]All Skus'!$A:$Y,6,FALSE)),""))</f>
        <v>0</v>
      </c>
      <c r="F118" s="19">
        <f>(IF((VLOOKUP(Table2[[#This Row],[SKU]],'[1]All Skus'!$A:$Y,2,FALSE))="AMX",(VLOOKUP(Table2[[#This Row],[SKU]],'[1]All Skus'!$A:$Y,7,FALSE)),""))</f>
        <v>0</v>
      </c>
      <c r="G118" s="20" t="str">
        <f>(IF((VLOOKUP(Table2[[#This Row],[SKU]],'[1]All Skus'!$A:$Y,2,FALSE))="AMX",(VLOOKUP(Table2[[#This Row],[SKU]],'[1]All Skus'!$A:$Y,8,FALSE)),""))</f>
        <v>Enova DGX DXLink 4K60 Fiber Output Board</v>
      </c>
      <c r="H118" s="20" t="str">
        <f>(IF((VLOOKUP(Table2[[#This Row],[SKU]],'[1]All Skus'!$A:$Y,2,FALSE))="AMX",(VLOOKUP(Table2[[#This Row],[SKU]],'[1]All Skus'!$A:$Y,9,FALSE)),""))</f>
        <v>4 connection 4K60 DXLink Fiber Enova DGX Output Board includes HDCP 2.2 compliance and HDR support, compatible with Enova DGX 800, 1600, 3200 and 6400 Enclosures</v>
      </c>
      <c r="I118" s="21">
        <f>(IF((VLOOKUP(Table2[[#This Row],[SKU]],'[1]All Skus'!$A:$Y,2,FALSE))="AMX",(VLOOKUP(Table2[[#This Row],[SKU]],'[1]All Skus'!$A:$Y,10,FALSE)),""))</f>
        <v>5655</v>
      </c>
      <c r="J118" s="21">
        <f>(IF((VLOOKUP(Table2[[#This Row],[SKU]],'[1]All Skus'!$A:$Y,2,FALSE))="AMX",(VLOOKUP(Table2[[#This Row],[SKU]],'[1]All Skus'!$A:$Y,11,FALSE)),""))</f>
        <v>5655</v>
      </c>
      <c r="K118" s="22">
        <f>(IF((VLOOKUP(Table2[[#This Row],[SKU]],'[1]All Skus'!$A:$Y,2,FALSE))="AMX",(VLOOKUP(Table2[[#This Row],[SKU]],'[1]All Skus'!$A:$Y,15,FALSE)),""))</f>
        <v>0</v>
      </c>
      <c r="L118" s="18">
        <f>(IF((VLOOKUP(Table2[[#This Row],[SKU]],'[1]All Skus'!$A:$Y,2,FALSE))="AMX",(VLOOKUP(Table2[[#This Row],[SKU]],'[1]All Skus'!$A:$Y,16,FALSE)),""))</f>
        <v>718878026601</v>
      </c>
      <c r="M118" s="18">
        <f>(IF((VLOOKUP(Table2[[#This Row],[SKU]],'[1]All Skus'!$A:$Y,2,FALSE))="AMX",(VLOOKUP(Table2[[#This Row],[SKU]],'[1]All Skus'!$A:$Y,17,FALSE)),""))</f>
        <v>0</v>
      </c>
      <c r="N118" s="23">
        <f>(IF((VLOOKUP(Table2[[#This Row],[SKU]],'[1]All Skus'!$A:$Y,2,FALSE))="AMX",(VLOOKUP(Table2[[#This Row],[SKU]],'[1]All Skus'!$A:$Y,18,FALSE)),""))</f>
        <v>2</v>
      </c>
      <c r="O118" s="23">
        <f>(IF((VLOOKUP(Table2[[#This Row],[SKU]],'[1]All Skus'!$A:$Y,2,FALSE))="AMX",(VLOOKUP(Table2[[#This Row],[SKU]],'[1]All Skus'!$A:$Y,19,FALSE)),""))</f>
        <v>16.25</v>
      </c>
      <c r="P118" s="23">
        <f>(IF((VLOOKUP(Table2[[#This Row],[SKU]],'[1]All Skus'!$A:$Y,2,FALSE))="AMX",(VLOOKUP(Table2[[#This Row],[SKU]],'[1]All Skus'!$A:$Y,20,FALSE)),""))</f>
        <v>11.75</v>
      </c>
      <c r="Q118" s="23">
        <f>(IF((VLOOKUP(Table2[[#This Row],[SKU]],'[1]All Skus'!$A:$Y,2,FALSE))="AMX",(VLOOKUP(Table2[[#This Row],[SKU]],'[1]All Skus'!$A:$Y,21,FALSE)),""))</f>
        <v>3.25</v>
      </c>
      <c r="R118" s="18" t="str">
        <f>(IF((VLOOKUP(Table2[[#This Row],[SKU]],'[1]All Skus'!$A:$Y,2,FALSE))="AMX",(VLOOKUP(Table2[[#This Row],[SKU]],'[1]All Skus'!$A:$Y,22,FALSE)),""))</f>
        <v>TW</v>
      </c>
      <c r="S118" s="18" t="str">
        <f>(IF((VLOOKUP(Table2[[#This Row],[SKU]],'[1]All Skus'!$A:$Y,2,FALSE))="AMX",(VLOOKUP(Table2[[#This Row],[SKU]],'[1]All Skus'!$A:$Y,23,FALSE)),""))</f>
        <v>Compliant</v>
      </c>
      <c r="T118" s="24" t="str">
        <f>(IF((VLOOKUP(Table2[[#This Row],[SKU]],'[1]All Skus'!$A:$Y,2,FALSE))="AMX",(VLOOKUP(Table2[[#This Row],[SKU]],'[1]All Skus'!$A:$Y,24,FALSE)),""))</f>
        <v>https://www.amx.com/en-US/products/dgx-o-dxfp-4k60</v>
      </c>
      <c r="U118" s="18">
        <v>116</v>
      </c>
    </row>
    <row r="119" spans="1:21" ht="15" customHeight="1" x14ac:dyDescent="0.3">
      <c r="A119" s="16" t="s">
        <v>137</v>
      </c>
      <c r="B119" s="17" t="str">
        <f>(IF((VLOOKUP(Table2[[#This Row],[SKU]],'[1]All Skus'!$A:$Y,2,FALSE))="AMX",(VLOOKUP(Table2[[#This Row],[SKU]],'[1]All Skus'!$A:$Y,3,FALSE)),""))</f>
        <v>Digital Media Switchers</v>
      </c>
      <c r="C119" s="17" t="str">
        <f>(IF((VLOOKUP(Table2[[#This Row],[SKU]],'[1]All Skus'!$A:$Y,2,FALSE))="AMX",(VLOOKUP(Table2[[#This Row],[SKU]],'[1]All Skus'!$A:$Y,4,FALSE)),""))</f>
        <v>DGX6400-ENC</v>
      </c>
      <c r="D119" s="18" t="str">
        <f>(IF((VLOOKUP(Table2[[#This Row],[SKU]],'[1]All Skus'!$A:$Y,2,FALSE))="AMX",(VLOOKUP(Table2[[#This Row],[SKU]],'[1]All Skus'!$A:$Y,5,FALSE)),""))</f>
        <v>AMX-ENV</v>
      </c>
      <c r="E119" s="19">
        <f>(IF((VLOOKUP(Table2[[#This Row],[SKU]],'[1]All Skus'!$A:$Y,2,FALSE))="AMX",(VLOOKUP(Table2[[#This Row],[SKU]],'[1]All Skus'!$A:$Y,6,FALSE)),""))</f>
        <v>0</v>
      </c>
      <c r="F119" s="19">
        <f>(IF((VLOOKUP(Table2[[#This Row],[SKU]],'[1]All Skus'!$A:$Y,2,FALSE))="AMX",(VLOOKUP(Table2[[#This Row],[SKU]],'[1]All Skus'!$A:$Y,7,FALSE)),""))</f>
        <v>0</v>
      </c>
      <c r="G119" s="20" t="str">
        <f>(IF((VLOOKUP(Table2[[#This Row],[SKU]],'[1]All Skus'!$A:$Y,2,FALSE))="AMX",(VLOOKUP(Table2[[#This Row],[SKU]],'[1]All Skus'!$A:$Y,8,FALSE)),""))</f>
        <v>Enova DGX 6400 Enclosure</v>
      </c>
      <c r="H119" s="20" t="str">
        <f>(IF((VLOOKUP(Table2[[#This Row],[SKU]],'[1]All Skus'!$A:$Y,2,FALSE))="AMX",(VLOOKUP(Table2[[#This Row],[SKU]],'[1]All Skus'!$A:$Y,9,FALSE)),""))</f>
        <v>Enova DGX 6400 Digital Media Enclosure with Integrated NX Controller, 4K Ready, 13RU, compatible with Enova DGX Boards, DXLink Twisted Pair and Fiber Boards for a maximum configuration of 64x64</v>
      </c>
      <c r="I119" s="21">
        <f>(IF((VLOOKUP(Table2[[#This Row],[SKU]],'[1]All Skus'!$A:$Y,2,FALSE))="AMX",(VLOOKUP(Table2[[#This Row],[SKU]],'[1]All Skus'!$A:$Y,10,FALSE)),""))</f>
        <v>62110</v>
      </c>
      <c r="J119" s="21">
        <f>(IF((VLOOKUP(Table2[[#This Row],[SKU]],'[1]All Skus'!$A:$Y,2,FALSE))="AMX",(VLOOKUP(Table2[[#This Row],[SKU]],'[1]All Skus'!$A:$Y,11,FALSE)),""))</f>
        <v>62110</v>
      </c>
      <c r="K119" s="22">
        <f>(IF((VLOOKUP(Table2[[#This Row],[SKU]],'[1]All Skus'!$A:$Y,2,FALSE))="AMX",(VLOOKUP(Table2[[#This Row],[SKU]],'[1]All Skus'!$A:$Y,15,FALSE)),""))</f>
        <v>0</v>
      </c>
      <c r="L119" s="18">
        <f>(IF((VLOOKUP(Table2[[#This Row],[SKU]],'[1]All Skus'!$A:$Y,2,FALSE))="AMX",(VLOOKUP(Table2[[#This Row],[SKU]],'[1]All Skus'!$A:$Y,16,FALSE)),""))</f>
        <v>718878022726</v>
      </c>
      <c r="M119" s="18">
        <f>(IF((VLOOKUP(Table2[[#This Row],[SKU]],'[1]All Skus'!$A:$Y,2,FALSE))="AMX",(VLOOKUP(Table2[[#This Row],[SKU]],'[1]All Skus'!$A:$Y,17,FALSE)),""))</f>
        <v>0</v>
      </c>
      <c r="N119" s="23">
        <f>(IF((VLOOKUP(Table2[[#This Row],[SKU]],'[1]All Skus'!$A:$Y,2,FALSE))="AMX",(VLOOKUP(Table2[[#This Row],[SKU]],'[1]All Skus'!$A:$Y,18,FALSE)),""))</f>
        <v>150</v>
      </c>
      <c r="O119" s="23">
        <f>(IF((VLOOKUP(Table2[[#This Row],[SKU]],'[1]All Skus'!$A:$Y,2,FALSE))="AMX",(VLOOKUP(Table2[[#This Row],[SKU]],'[1]All Skus'!$A:$Y,19,FALSE)),""))</f>
        <v>22.75</v>
      </c>
      <c r="P119" s="23">
        <f>(IF((VLOOKUP(Table2[[#This Row],[SKU]],'[1]All Skus'!$A:$Y,2,FALSE))="AMX",(VLOOKUP(Table2[[#This Row],[SKU]],'[1]All Skus'!$A:$Y,20,FALSE)),""))</f>
        <v>20.125</v>
      </c>
      <c r="Q119" s="23">
        <f>(IF((VLOOKUP(Table2[[#This Row],[SKU]],'[1]All Skus'!$A:$Y,2,FALSE))="AMX",(VLOOKUP(Table2[[#This Row],[SKU]],'[1]All Skus'!$A:$Y,21,FALSE)),""))</f>
        <v>18.9375</v>
      </c>
      <c r="R119" s="18" t="str">
        <f>(IF((VLOOKUP(Table2[[#This Row],[SKU]],'[1]All Skus'!$A:$Y,2,FALSE))="AMX",(VLOOKUP(Table2[[#This Row],[SKU]],'[1]All Skus'!$A:$Y,22,FALSE)),""))</f>
        <v>US</v>
      </c>
      <c r="S119" s="18" t="str">
        <f>(IF((VLOOKUP(Table2[[#This Row],[SKU]],'[1]All Skus'!$A:$Y,2,FALSE))="AMX",(VLOOKUP(Table2[[#This Row],[SKU]],'[1]All Skus'!$A:$Y,23,FALSE)),""))</f>
        <v>Compliant</v>
      </c>
      <c r="T119" s="24" t="str">
        <f>(IF((VLOOKUP(Table2[[#This Row],[SKU]],'[1]All Skus'!$A:$Y,2,FALSE))="AMX",(VLOOKUP(Table2[[#This Row],[SKU]],'[1]All Skus'!$A:$Y,24,FALSE)),""))</f>
        <v>https://www.amx.com/en-US/products/dgx6400-enc</v>
      </c>
      <c r="U119" s="18">
        <v>117</v>
      </c>
    </row>
    <row r="120" spans="1:21" ht="15" customHeight="1" x14ac:dyDescent="0.3">
      <c r="A120" s="16" t="s">
        <v>138</v>
      </c>
      <c r="B120" s="17" t="str">
        <f>(IF((VLOOKUP(Table2[[#This Row],[SKU]],'[1]All Skus'!$A:$Y,2,FALSE))="AMX",(VLOOKUP(Table2[[#This Row],[SKU]],'[1]All Skus'!$A:$Y,3,FALSE)),""))</f>
        <v>Digital Media Switchers</v>
      </c>
      <c r="C120" s="17" t="str">
        <f>(IF((VLOOKUP(Table2[[#This Row],[SKU]],'[1]All Skus'!$A:$Y,2,FALSE))="AMX",(VLOOKUP(Table2[[#This Row],[SKU]],'[1]All Skus'!$A:$Y,4,FALSE)),""))</f>
        <v>DGX800/1600-ASB</v>
      </c>
      <c r="D120" s="18" t="str">
        <f>(IF((VLOOKUP(Table2[[#This Row],[SKU]],'[1]All Skus'!$A:$Y,2,FALSE))="AMX",(VLOOKUP(Table2[[#This Row],[SKU]],'[1]All Skus'!$A:$Y,5,FALSE)),""))</f>
        <v>AMX-ENV</v>
      </c>
      <c r="E120" s="19">
        <f>(IF((VLOOKUP(Table2[[#This Row],[SKU]],'[1]All Skus'!$A:$Y,2,FALSE))="AMX",(VLOOKUP(Table2[[#This Row],[SKU]],'[1]All Skus'!$A:$Y,6,FALSE)),""))</f>
        <v>0</v>
      </c>
      <c r="F120" s="19">
        <f>(IF((VLOOKUP(Table2[[#This Row],[SKU]],'[1]All Skus'!$A:$Y,2,FALSE))="AMX",(VLOOKUP(Table2[[#This Row],[SKU]],'[1]All Skus'!$A:$Y,7,FALSE)),""))</f>
        <v>0</v>
      </c>
      <c r="G120" s="20" t="str">
        <f>(IF((VLOOKUP(Table2[[#This Row],[SKU]],'[1]All Skus'!$A:$Y,2,FALSE))="AMX",(VLOOKUP(Table2[[#This Row],[SKU]],'[1]All Skus'!$A:$Y,8,FALSE)),""))</f>
        <v>Audio Switching Board Kit For Enova DGX 800/1600</v>
      </c>
      <c r="H120" s="20" t="str">
        <f>(IF((VLOOKUP(Table2[[#This Row],[SKU]],'[1]All Skus'!$A:$Y,2,FALSE))="AMX",(VLOOKUP(Table2[[#This Row],[SKU]],'[1]All Skus'!$A:$Y,9,FALSE)),""))</f>
        <v>The DGX800/1600-AS is a pair of audio switching boards that include both an Input and an Output board for the Enova DGX 800 and 1600, includes audio breakaway, downmixing, DSP and 10 band parametric EQ on every output</v>
      </c>
      <c r="I120" s="21">
        <f>(IF((VLOOKUP(Table2[[#This Row],[SKU]],'[1]All Skus'!$A:$Y,2,FALSE))="AMX",(VLOOKUP(Table2[[#This Row],[SKU]],'[1]All Skus'!$A:$Y,10,FALSE)),""))</f>
        <v>6225</v>
      </c>
      <c r="J120" s="21">
        <f>(IF((VLOOKUP(Table2[[#This Row],[SKU]],'[1]All Skus'!$A:$Y,2,FALSE))="AMX",(VLOOKUP(Table2[[#This Row],[SKU]],'[1]All Skus'!$A:$Y,11,FALSE)),""))</f>
        <v>6225</v>
      </c>
      <c r="K120" s="22">
        <f>(IF((VLOOKUP(Table2[[#This Row],[SKU]],'[1]All Skus'!$A:$Y,2,FALSE))="AMX",(VLOOKUP(Table2[[#This Row],[SKU]],'[1]All Skus'!$A:$Y,15,FALSE)),""))</f>
        <v>0</v>
      </c>
      <c r="L120" s="18">
        <f>(IF((VLOOKUP(Table2[[#This Row],[SKU]],'[1]All Skus'!$A:$Y,2,FALSE))="AMX",(VLOOKUP(Table2[[#This Row],[SKU]],'[1]All Skus'!$A:$Y,16,FALSE)),""))</f>
        <v>718878245996</v>
      </c>
      <c r="M120" s="18">
        <f>(IF((VLOOKUP(Table2[[#This Row],[SKU]],'[1]All Skus'!$A:$Y,2,FALSE))="AMX",(VLOOKUP(Table2[[#This Row],[SKU]],'[1]All Skus'!$A:$Y,17,FALSE)),""))</f>
        <v>0</v>
      </c>
      <c r="N120" s="23">
        <f>(IF((VLOOKUP(Table2[[#This Row],[SKU]],'[1]All Skus'!$A:$Y,2,FALSE))="AMX",(VLOOKUP(Table2[[#This Row],[SKU]],'[1]All Skus'!$A:$Y,18,FALSE)),""))</f>
        <v>0</v>
      </c>
      <c r="O120" s="23">
        <f>(IF((VLOOKUP(Table2[[#This Row],[SKU]],'[1]All Skus'!$A:$Y,2,FALSE))="AMX",(VLOOKUP(Table2[[#This Row],[SKU]],'[1]All Skus'!$A:$Y,19,FALSE)),""))</f>
        <v>0</v>
      </c>
      <c r="P120" s="23">
        <f>(IF((VLOOKUP(Table2[[#This Row],[SKU]],'[1]All Skus'!$A:$Y,2,FALSE))="AMX",(VLOOKUP(Table2[[#This Row],[SKU]],'[1]All Skus'!$A:$Y,20,FALSE)),""))</f>
        <v>0</v>
      </c>
      <c r="Q120" s="23">
        <f>(IF((VLOOKUP(Table2[[#This Row],[SKU]],'[1]All Skus'!$A:$Y,2,FALSE))="AMX",(VLOOKUP(Table2[[#This Row],[SKU]],'[1]All Skus'!$A:$Y,21,FALSE)),""))</f>
        <v>0</v>
      </c>
      <c r="R120" s="18" t="str">
        <f>(IF((VLOOKUP(Table2[[#This Row],[SKU]],'[1]All Skus'!$A:$Y,2,FALSE))="AMX",(VLOOKUP(Table2[[#This Row],[SKU]],'[1]All Skus'!$A:$Y,22,FALSE)),""))</f>
        <v>US</v>
      </c>
      <c r="S120" s="18" t="str">
        <f>(IF((VLOOKUP(Table2[[#This Row],[SKU]],'[1]All Skus'!$A:$Y,2,FALSE))="AMX",(VLOOKUP(Table2[[#This Row],[SKU]],'[1]All Skus'!$A:$Y,23,FALSE)),""))</f>
        <v>Compliant</v>
      </c>
      <c r="T120" s="24" t="str">
        <f>(IF((VLOOKUP(Table2[[#This Row],[SKU]],'[1]All Skus'!$A:$Y,2,FALSE))="AMX",(VLOOKUP(Table2[[#This Row],[SKU]],'[1]All Skus'!$A:$Y,24,FALSE)),""))</f>
        <v>https://www.amx.com/en-US/products/dgx800-1600-asb</v>
      </c>
      <c r="U120" s="18">
        <v>118</v>
      </c>
    </row>
    <row r="121" spans="1:21" ht="15" customHeight="1" x14ac:dyDescent="0.3">
      <c r="A121" s="16" t="s">
        <v>139</v>
      </c>
      <c r="B121" s="17" t="str">
        <f>(IF((VLOOKUP(Table2[[#This Row],[SKU]],'[1]All Skus'!$A:$Y,2,FALSE))="AMX",(VLOOKUP(Table2[[#This Row],[SKU]],'[1]All Skus'!$A:$Y,3,FALSE)),""))</f>
        <v>Digital Media Switchers</v>
      </c>
      <c r="C121" s="17" t="str">
        <f>(IF((VLOOKUP(Table2[[#This Row],[SKU]],'[1]All Skus'!$A:$Y,2,FALSE))="AMX",(VLOOKUP(Table2[[#This Row],[SKU]],'[1]All Skus'!$A:$Y,4,FALSE)),""))</f>
        <v>DGX3200-ASB</v>
      </c>
      <c r="D121" s="18" t="str">
        <f>(IF((VLOOKUP(Table2[[#This Row],[SKU]],'[1]All Skus'!$A:$Y,2,FALSE))="AMX",(VLOOKUP(Table2[[#This Row],[SKU]],'[1]All Skus'!$A:$Y,5,FALSE)),""))</f>
        <v>AMX-ENV</v>
      </c>
      <c r="E121" s="19">
        <f>(IF((VLOOKUP(Table2[[#This Row],[SKU]],'[1]All Skus'!$A:$Y,2,FALSE))="AMX",(VLOOKUP(Table2[[#This Row],[SKU]],'[1]All Skus'!$A:$Y,6,FALSE)),""))</f>
        <v>0</v>
      </c>
      <c r="F121" s="19">
        <f>(IF((VLOOKUP(Table2[[#This Row],[SKU]],'[1]All Skus'!$A:$Y,2,FALSE))="AMX",(VLOOKUP(Table2[[#This Row],[SKU]],'[1]All Skus'!$A:$Y,7,FALSE)),""))</f>
        <v>0</v>
      </c>
      <c r="G121" s="20" t="str">
        <f>(IF((VLOOKUP(Table2[[#This Row],[SKU]],'[1]All Skus'!$A:$Y,2,FALSE))="AMX",(VLOOKUP(Table2[[#This Row],[SKU]],'[1]All Skus'!$A:$Y,8,FALSE)),""))</f>
        <v>Audio Switching Board Kit For Enova DGX 3200</v>
      </c>
      <c r="H121" s="20" t="str">
        <f>(IF((VLOOKUP(Table2[[#This Row],[SKU]],'[1]All Skus'!$A:$Y,2,FALSE))="AMX",(VLOOKUP(Table2[[#This Row],[SKU]],'[1]All Skus'!$A:$Y,9,FALSE)),""))</f>
        <v>The DGX3200-ASB is a pair of audio switching boards that include both an Input and an Output board for the Enova DGX 3200, includes audio breakaway, downmixing, DSP and 10 band parametric EQ on every output</v>
      </c>
      <c r="I121" s="21">
        <f>(IF((VLOOKUP(Table2[[#This Row],[SKU]],'[1]All Skus'!$A:$Y,2,FALSE))="AMX",(VLOOKUP(Table2[[#This Row],[SKU]],'[1]All Skus'!$A:$Y,10,FALSE)),""))</f>
        <v>7840</v>
      </c>
      <c r="J121" s="21">
        <f>(IF((VLOOKUP(Table2[[#This Row],[SKU]],'[1]All Skus'!$A:$Y,2,FALSE))="AMX",(VLOOKUP(Table2[[#This Row],[SKU]],'[1]All Skus'!$A:$Y,11,FALSE)),""))</f>
        <v>7840</v>
      </c>
      <c r="K121" s="22">
        <f>(IF((VLOOKUP(Table2[[#This Row],[SKU]],'[1]All Skus'!$A:$Y,2,FALSE))="AMX",(VLOOKUP(Table2[[#This Row],[SKU]],'[1]All Skus'!$A:$Y,15,FALSE)),""))</f>
        <v>0</v>
      </c>
      <c r="L121" s="18">
        <f>(IF((VLOOKUP(Table2[[#This Row],[SKU]],'[1]All Skus'!$A:$Y,2,FALSE))="AMX",(VLOOKUP(Table2[[#This Row],[SKU]],'[1]All Skus'!$A:$Y,16,FALSE)),""))</f>
        <v>718878246009</v>
      </c>
      <c r="M121" s="18">
        <f>(IF((VLOOKUP(Table2[[#This Row],[SKU]],'[1]All Skus'!$A:$Y,2,FALSE))="AMX",(VLOOKUP(Table2[[#This Row],[SKU]],'[1]All Skus'!$A:$Y,17,FALSE)),""))</f>
        <v>0</v>
      </c>
      <c r="N121" s="23">
        <f>(IF((VLOOKUP(Table2[[#This Row],[SKU]],'[1]All Skus'!$A:$Y,2,FALSE))="AMX",(VLOOKUP(Table2[[#This Row],[SKU]],'[1]All Skus'!$A:$Y,18,FALSE)),""))</f>
        <v>0</v>
      </c>
      <c r="O121" s="23">
        <f>(IF((VLOOKUP(Table2[[#This Row],[SKU]],'[1]All Skus'!$A:$Y,2,FALSE))="AMX",(VLOOKUP(Table2[[#This Row],[SKU]],'[1]All Skus'!$A:$Y,19,FALSE)),""))</f>
        <v>0</v>
      </c>
      <c r="P121" s="23">
        <f>(IF((VLOOKUP(Table2[[#This Row],[SKU]],'[1]All Skus'!$A:$Y,2,FALSE))="AMX",(VLOOKUP(Table2[[#This Row],[SKU]],'[1]All Skus'!$A:$Y,20,FALSE)),""))</f>
        <v>0</v>
      </c>
      <c r="Q121" s="23">
        <f>(IF((VLOOKUP(Table2[[#This Row],[SKU]],'[1]All Skus'!$A:$Y,2,FALSE))="AMX",(VLOOKUP(Table2[[#This Row],[SKU]],'[1]All Skus'!$A:$Y,21,FALSE)),""))</f>
        <v>0</v>
      </c>
      <c r="R121" s="18" t="str">
        <f>(IF((VLOOKUP(Table2[[#This Row],[SKU]],'[1]All Skus'!$A:$Y,2,FALSE))="AMX",(VLOOKUP(Table2[[#This Row],[SKU]],'[1]All Skus'!$A:$Y,22,FALSE)),""))</f>
        <v>US</v>
      </c>
      <c r="S121" s="18" t="str">
        <f>(IF((VLOOKUP(Table2[[#This Row],[SKU]],'[1]All Skus'!$A:$Y,2,FALSE))="AMX",(VLOOKUP(Table2[[#This Row],[SKU]],'[1]All Skus'!$A:$Y,23,FALSE)),""))</f>
        <v>Compliant</v>
      </c>
      <c r="T121" s="24" t="str">
        <f>(IF((VLOOKUP(Table2[[#This Row],[SKU]],'[1]All Skus'!$A:$Y,2,FALSE))="AMX",(VLOOKUP(Table2[[#This Row],[SKU]],'[1]All Skus'!$A:$Y,24,FALSE)),""))</f>
        <v>https://www.amx.com/en-US/products/dgx3200-asb</v>
      </c>
      <c r="U121" s="18">
        <v>119</v>
      </c>
    </row>
    <row r="122" spans="1:21" ht="15" customHeight="1" x14ac:dyDescent="0.3">
      <c r="A122" s="16" t="s">
        <v>140</v>
      </c>
      <c r="B122" s="17" t="str">
        <f>(IF((VLOOKUP(Table2[[#This Row],[SKU]],'[1]All Skus'!$A:$Y,2,FALSE))="AMX",(VLOOKUP(Table2[[#This Row],[SKU]],'[1]All Skus'!$A:$Y,3,FALSE)),""))</f>
        <v>Digital Media Switchers</v>
      </c>
      <c r="C122" s="17" t="str">
        <f>(IF((VLOOKUP(Table2[[#This Row],[SKU]],'[1]All Skus'!$A:$Y,2,FALSE))="AMX",(VLOOKUP(Table2[[#This Row],[SKU]],'[1]All Skus'!$A:$Y,4,FALSE)),""))</f>
        <v>DGX6400-ASB</v>
      </c>
      <c r="D122" s="18" t="str">
        <f>(IF((VLOOKUP(Table2[[#This Row],[SKU]],'[1]All Skus'!$A:$Y,2,FALSE))="AMX",(VLOOKUP(Table2[[#This Row],[SKU]],'[1]All Skus'!$A:$Y,5,FALSE)),""))</f>
        <v>AMX-ENV</v>
      </c>
      <c r="E122" s="19">
        <f>(IF((VLOOKUP(Table2[[#This Row],[SKU]],'[1]All Skus'!$A:$Y,2,FALSE))="AMX",(VLOOKUP(Table2[[#This Row],[SKU]],'[1]All Skus'!$A:$Y,6,FALSE)),""))</f>
        <v>0</v>
      </c>
      <c r="F122" s="19">
        <f>(IF((VLOOKUP(Table2[[#This Row],[SKU]],'[1]All Skus'!$A:$Y,2,FALSE))="AMX",(VLOOKUP(Table2[[#This Row],[SKU]],'[1]All Skus'!$A:$Y,7,FALSE)),""))</f>
        <v>0</v>
      </c>
      <c r="G122" s="20" t="str">
        <f>(IF((VLOOKUP(Table2[[#This Row],[SKU]],'[1]All Skus'!$A:$Y,2,FALSE))="AMX",(VLOOKUP(Table2[[#This Row],[SKU]],'[1]All Skus'!$A:$Y,8,FALSE)),""))</f>
        <v>Audio Switching Board Kit For Enova DGX 6400</v>
      </c>
      <c r="H122" s="20" t="str">
        <f>(IF((VLOOKUP(Table2[[#This Row],[SKU]],'[1]All Skus'!$A:$Y,2,FALSE))="AMX",(VLOOKUP(Table2[[#This Row],[SKU]],'[1]All Skus'!$A:$Y,9,FALSE)),""))</f>
        <v>The DGX6400-ASB is two pairs of audio switching boards that include two Input and two Output boards for the Enova DGX 6400, includes audio breakaway, downmixing, DSP and 10 band parametric EQ on every output</v>
      </c>
      <c r="I122" s="21">
        <f>(IF((VLOOKUP(Table2[[#This Row],[SKU]],'[1]All Skus'!$A:$Y,2,FALSE))="AMX",(VLOOKUP(Table2[[#This Row],[SKU]],'[1]All Skus'!$A:$Y,10,FALSE)),""))</f>
        <v>15680</v>
      </c>
      <c r="J122" s="21">
        <f>(IF((VLOOKUP(Table2[[#This Row],[SKU]],'[1]All Skus'!$A:$Y,2,FALSE))="AMX",(VLOOKUP(Table2[[#This Row],[SKU]],'[1]All Skus'!$A:$Y,11,FALSE)),""))</f>
        <v>15680</v>
      </c>
      <c r="K122" s="22">
        <f>(IF((VLOOKUP(Table2[[#This Row],[SKU]],'[1]All Skus'!$A:$Y,2,FALSE))="AMX",(VLOOKUP(Table2[[#This Row],[SKU]],'[1]All Skus'!$A:$Y,15,FALSE)),""))</f>
        <v>0</v>
      </c>
      <c r="L122" s="18">
        <f>(IF((VLOOKUP(Table2[[#This Row],[SKU]],'[1]All Skus'!$A:$Y,2,FALSE))="AMX",(VLOOKUP(Table2[[#This Row],[SKU]],'[1]All Skus'!$A:$Y,16,FALSE)),""))</f>
        <v>718878246115</v>
      </c>
      <c r="M122" s="18">
        <f>(IF((VLOOKUP(Table2[[#This Row],[SKU]],'[1]All Skus'!$A:$Y,2,FALSE))="AMX",(VLOOKUP(Table2[[#This Row],[SKU]],'[1]All Skus'!$A:$Y,17,FALSE)),""))</f>
        <v>0</v>
      </c>
      <c r="N122" s="23">
        <f>(IF((VLOOKUP(Table2[[#This Row],[SKU]],'[1]All Skus'!$A:$Y,2,FALSE))="AMX",(VLOOKUP(Table2[[#This Row],[SKU]],'[1]All Skus'!$A:$Y,18,FALSE)),""))</f>
        <v>28.66</v>
      </c>
      <c r="O122" s="23">
        <f>(IF((VLOOKUP(Table2[[#This Row],[SKU]],'[1]All Skus'!$A:$Y,2,FALSE))="AMX",(VLOOKUP(Table2[[#This Row],[SKU]],'[1]All Skus'!$A:$Y,19,FALSE)),""))</f>
        <v>22</v>
      </c>
      <c r="P122" s="23">
        <f>(IF((VLOOKUP(Table2[[#This Row],[SKU]],'[1]All Skus'!$A:$Y,2,FALSE))="AMX",(VLOOKUP(Table2[[#This Row],[SKU]],'[1]All Skus'!$A:$Y,20,FALSE)),""))</f>
        <v>22</v>
      </c>
      <c r="Q122" s="23">
        <f>(IF((VLOOKUP(Table2[[#This Row],[SKU]],'[1]All Skus'!$A:$Y,2,FALSE))="AMX",(VLOOKUP(Table2[[#This Row],[SKU]],'[1]All Skus'!$A:$Y,21,FALSE)),""))</f>
        <v>7</v>
      </c>
      <c r="R122" s="18" t="str">
        <f>(IF((VLOOKUP(Table2[[#This Row],[SKU]],'[1]All Skus'!$A:$Y,2,FALSE))="AMX",(VLOOKUP(Table2[[#This Row],[SKU]],'[1]All Skus'!$A:$Y,22,FALSE)),""))</f>
        <v>US</v>
      </c>
      <c r="S122" s="18" t="str">
        <f>(IF((VLOOKUP(Table2[[#This Row],[SKU]],'[1]All Skus'!$A:$Y,2,FALSE))="AMX",(VLOOKUP(Table2[[#This Row],[SKU]],'[1]All Skus'!$A:$Y,23,FALSE)),""))</f>
        <v>Compliant</v>
      </c>
      <c r="T122" s="24" t="str">
        <f>(IF((VLOOKUP(Table2[[#This Row],[SKU]],'[1]All Skus'!$A:$Y,2,FALSE))="AMX",(VLOOKUP(Table2[[#This Row],[SKU]],'[1]All Skus'!$A:$Y,24,FALSE)),""))</f>
        <v>https://www.amx.com/en-US/products/dgx6400-asb</v>
      </c>
      <c r="U122" s="18">
        <v>120</v>
      </c>
    </row>
    <row r="123" spans="1:21" ht="15" customHeight="1" x14ac:dyDescent="0.3">
      <c r="A123" s="16" t="s">
        <v>141</v>
      </c>
      <c r="B123" s="17" t="str">
        <f>(IF((VLOOKUP(Table2[[#This Row],[SKU]],'[1]All Skus'!$A:$Y,2,FALSE))="AMX",(VLOOKUP(Table2[[#This Row],[SKU]],'[1]All Skus'!$A:$Y,3,FALSE)),""))</f>
        <v>Digital Media Switchers</v>
      </c>
      <c r="C123" s="17" t="str">
        <f>(IF((VLOOKUP(Table2[[#This Row],[SKU]],'[1]All Skus'!$A:$Y,2,FALSE))="AMX",(VLOOKUP(Table2[[#This Row],[SKU]],'[1]All Skus'!$A:$Y,4,FALSE)),""))</f>
        <v>DGX3200-ASB-DAN</v>
      </c>
      <c r="D123" s="18" t="str">
        <f>(IF((VLOOKUP(Table2[[#This Row],[SKU]],'[1]All Skus'!$A:$Y,2,FALSE))="AMX",(VLOOKUP(Table2[[#This Row],[SKU]],'[1]All Skus'!$A:$Y,5,FALSE)),""))</f>
        <v>AMX-ENV</v>
      </c>
      <c r="E123" s="19">
        <f>(IF((VLOOKUP(Table2[[#This Row],[SKU]],'[1]All Skus'!$A:$Y,2,FALSE))="AMX",(VLOOKUP(Table2[[#This Row],[SKU]],'[1]All Skus'!$A:$Y,6,FALSE)),""))</f>
        <v>0</v>
      </c>
      <c r="F123" s="19">
        <f>(IF((VLOOKUP(Table2[[#This Row],[SKU]],'[1]All Skus'!$A:$Y,2,FALSE))="AMX",(VLOOKUP(Table2[[#This Row],[SKU]],'[1]All Skus'!$A:$Y,7,FALSE)),""))</f>
        <v>0</v>
      </c>
      <c r="G123" s="20" t="str">
        <f>(IF((VLOOKUP(Table2[[#This Row],[SKU]],'[1]All Skus'!$A:$Y,2,FALSE))="AMX",(VLOOKUP(Table2[[#This Row],[SKU]],'[1]All Skus'!$A:$Y,8,FALSE)),""))</f>
        <v>Enova DGX Dante Audio Switching Board Kit for 800/1600/3200</v>
      </c>
      <c r="H123" s="20" t="str">
        <f>(IF((VLOOKUP(Table2[[#This Row],[SKU]],'[1]All Skus'!$A:$Y,2,FALSE))="AMX",(VLOOKUP(Table2[[#This Row],[SKU]],'[1]All Skus'!$A:$Y,9,FALSE)),""))</f>
        <v>Enova DGX Dante Audio Switching Board Kit for 800/1600/3200</v>
      </c>
      <c r="I123" s="21">
        <f>(IF((VLOOKUP(Table2[[#This Row],[SKU]],'[1]All Skus'!$A:$Y,2,FALSE))="AMX",(VLOOKUP(Table2[[#This Row],[SKU]],'[1]All Skus'!$A:$Y,10,FALSE)),""))</f>
        <v>7840</v>
      </c>
      <c r="J123" s="21">
        <f>(IF((VLOOKUP(Table2[[#This Row],[SKU]],'[1]All Skus'!$A:$Y,2,FALSE))="AMX",(VLOOKUP(Table2[[#This Row],[SKU]],'[1]All Skus'!$A:$Y,11,FALSE)),""))</f>
        <v>7840</v>
      </c>
      <c r="K123" s="22">
        <f>(IF((VLOOKUP(Table2[[#This Row],[SKU]],'[1]All Skus'!$A:$Y,2,FALSE))="AMX",(VLOOKUP(Table2[[#This Row],[SKU]],'[1]All Skus'!$A:$Y,15,FALSE)),""))</f>
        <v>0</v>
      </c>
      <c r="L123" s="18">
        <f>(IF((VLOOKUP(Table2[[#This Row],[SKU]],'[1]All Skus'!$A:$Y,2,FALSE))="AMX",(VLOOKUP(Table2[[#This Row],[SKU]],'[1]All Skus'!$A:$Y,16,FALSE)),""))</f>
        <v>718878000250</v>
      </c>
      <c r="M123" s="18">
        <f>(IF((VLOOKUP(Table2[[#This Row],[SKU]],'[1]All Skus'!$A:$Y,2,FALSE))="AMX",(VLOOKUP(Table2[[#This Row],[SKU]],'[1]All Skus'!$A:$Y,17,FALSE)),""))</f>
        <v>0</v>
      </c>
      <c r="N123" s="23">
        <f>(IF((VLOOKUP(Table2[[#This Row],[SKU]],'[1]All Skus'!$A:$Y,2,FALSE))="AMX",(VLOOKUP(Table2[[#This Row],[SKU]],'[1]All Skus'!$A:$Y,18,FALSE)),""))</f>
        <v>0</v>
      </c>
      <c r="O123" s="23">
        <f>(IF((VLOOKUP(Table2[[#This Row],[SKU]],'[1]All Skus'!$A:$Y,2,FALSE))="AMX",(VLOOKUP(Table2[[#This Row],[SKU]],'[1]All Skus'!$A:$Y,19,FALSE)),""))</f>
        <v>0</v>
      </c>
      <c r="P123" s="23">
        <f>(IF((VLOOKUP(Table2[[#This Row],[SKU]],'[1]All Skus'!$A:$Y,2,FALSE))="AMX",(VLOOKUP(Table2[[#This Row],[SKU]],'[1]All Skus'!$A:$Y,20,FALSE)),""))</f>
        <v>0</v>
      </c>
      <c r="Q123" s="23">
        <f>(IF((VLOOKUP(Table2[[#This Row],[SKU]],'[1]All Skus'!$A:$Y,2,FALSE))="AMX",(VLOOKUP(Table2[[#This Row],[SKU]],'[1]All Skus'!$A:$Y,21,FALSE)),""))</f>
        <v>0</v>
      </c>
      <c r="R123" s="18" t="str">
        <f>(IF((VLOOKUP(Table2[[#This Row],[SKU]],'[1]All Skus'!$A:$Y,2,FALSE))="AMX",(VLOOKUP(Table2[[#This Row],[SKU]],'[1]All Skus'!$A:$Y,22,FALSE)),""))</f>
        <v>US</v>
      </c>
      <c r="S123" s="18" t="str">
        <f>(IF((VLOOKUP(Table2[[#This Row],[SKU]],'[1]All Skus'!$A:$Y,2,FALSE))="AMX",(VLOOKUP(Table2[[#This Row],[SKU]],'[1]All Skus'!$A:$Y,23,FALSE)),""))</f>
        <v>Compliant</v>
      </c>
      <c r="T123" s="24" t="str">
        <f>(IF((VLOOKUP(Table2[[#This Row],[SKU]],'[1]All Skus'!$A:$Y,2,FALSE))="AMX",(VLOOKUP(Table2[[#This Row],[SKU]],'[1]All Skus'!$A:$Y,24,FALSE)),""))</f>
        <v>https://www.amx.com/en-US/products/dgx3200-asb-dan</v>
      </c>
      <c r="U123" s="18">
        <v>121</v>
      </c>
    </row>
    <row r="124" spans="1:21" ht="15" customHeight="1" x14ac:dyDescent="0.3">
      <c r="A124" s="16" t="s">
        <v>142</v>
      </c>
      <c r="B124" s="17" t="str">
        <f>(IF((VLOOKUP(Table2[[#This Row],[SKU]],'[1]All Skus'!$A:$Y,2,FALSE))="AMX",(VLOOKUP(Table2[[#This Row],[SKU]],'[1]All Skus'!$A:$Y,3,FALSE)),""))</f>
        <v>Digital Media Switchers</v>
      </c>
      <c r="C124" s="17" t="str">
        <f>(IF((VLOOKUP(Table2[[#This Row],[SKU]],'[1]All Skus'!$A:$Y,2,FALSE))="AMX",(VLOOKUP(Table2[[#This Row],[SKU]],'[1]All Skus'!$A:$Y,4,FALSE)),""))</f>
        <v>DGX6400-ASB-DAN</v>
      </c>
      <c r="D124" s="18" t="str">
        <f>(IF((VLOOKUP(Table2[[#This Row],[SKU]],'[1]All Skus'!$A:$Y,2,FALSE))="AMX",(VLOOKUP(Table2[[#This Row],[SKU]],'[1]All Skus'!$A:$Y,5,FALSE)),""))</f>
        <v>AMX-ENV</v>
      </c>
      <c r="E124" s="19">
        <f>(IF((VLOOKUP(Table2[[#This Row],[SKU]],'[1]All Skus'!$A:$Y,2,FALSE))="AMX",(VLOOKUP(Table2[[#This Row],[SKU]],'[1]All Skus'!$A:$Y,6,FALSE)),""))</f>
        <v>0</v>
      </c>
      <c r="F124" s="19">
        <f>(IF((VLOOKUP(Table2[[#This Row],[SKU]],'[1]All Skus'!$A:$Y,2,FALSE))="AMX",(VLOOKUP(Table2[[#This Row],[SKU]],'[1]All Skus'!$A:$Y,7,FALSE)),""))</f>
        <v>0</v>
      </c>
      <c r="G124" s="20" t="str">
        <f>(IF((VLOOKUP(Table2[[#This Row],[SKU]],'[1]All Skus'!$A:$Y,2,FALSE))="AMX",(VLOOKUP(Table2[[#This Row],[SKU]],'[1]All Skus'!$A:$Y,8,FALSE)),""))</f>
        <v>Enova DGX Dante Audio Switching Board Kit for 6400</v>
      </c>
      <c r="H124" s="20" t="str">
        <f>(IF((VLOOKUP(Table2[[#This Row],[SKU]],'[1]All Skus'!$A:$Y,2,FALSE))="AMX",(VLOOKUP(Table2[[#This Row],[SKU]],'[1]All Skus'!$A:$Y,9,FALSE)),""))</f>
        <v>Enova DGX Dante Audio Switching Board Kit for 6400</v>
      </c>
      <c r="I124" s="21">
        <f>(IF((VLOOKUP(Table2[[#This Row],[SKU]],'[1]All Skus'!$A:$Y,2,FALSE))="AMX",(VLOOKUP(Table2[[#This Row],[SKU]],'[1]All Skus'!$A:$Y,10,FALSE)),""))</f>
        <v>15680</v>
      </c>
      <c r="J124" s="21">
        <f>(IF((VLOOKUP(Table2[[#This Row],[SKU]],'[1]All Skus'!$A:$Y,2,FALSE))="AMX",(VLOOKUP(Table2[[#This Row],[SKU]],'[1]All Skus'!$A:$Y,11,FALSE)),""))</f>
        <v>15680</v>
      </c>
      <c r="K124" s="22">
        <f>(IF((VLOOKUP(Table2[[#This Row],[SKU]],'[1]All Skus'!$A:$Y,2,FALSE))="AMX",(VLOOKUP(Table2[[#This Row],[SKU]],'[1]All Skus'!$A:$Y,15,FALSE)),""))</f>
        <v>0</v>
      </c>
      <c r="L124" s="18">
        <f>(IF((VLOOKUP(Table2[[#This Row],[SKU]],'[1]All Skus'!$A:$Y,2,FALSE))="AMX",(VLOOKUP(Table2[[#This Row],[SKU]],'[1]All Skus'!$A:$Y,16,FALSE)),""))</f>
        <v>718878003961</v>
      </c>
      <c r="M124" s="18">
        <f>(IF((VLOOKUP(Table2[[#This Row],[SKU]],'[1]All Skus'!$A:$Y,2,FALSE))="AMX",(VLOOKUP(Table2[[#This Row],[SKU]],'[1]All Skus'!$A:$Y,17,FALSE)),""))</f>
        <v>0</v>
      </c>
      <c r="N124" s="23">
        <f>(IF((VLOOKUP(Table2[[#This Row],[SKU]],'[1]All Skus'!$A:$Y,2,FALSE))="AMX",(VLOOKUP(Table2[[#This Row],[SKU]],'[1]All Skus'!$A:$Y,18,FALSE)),""))</f>
        <v>2</v>
      </c>
      <c r="O124" s="23">
        <f>(IF((VLOOKUP(Table2[[#This Row],[SKU]],'[1]All Skus'!$A:$Y,2,FALSE))="AMX",(VLOOKUP(Table2[[#This Row],[SKU]],'[1]All Skus'!$A:$Y,19,FALSE)),""))</f>
        <v>16</v>
      </c>
      <c r="P124" s="23">
        <f>(IF((VLOOKUP(Table2[[#This Row],[SKU]],'[1]All Skus'!$A:$Y,2,FALSE))="AMX",(VLOOKUP(Table2[[#This Row],[SKU]],'[1]All Skus'!$A:$Y,20,FALSE)),""))</f>
        <v>12</v>
      </c>
      <c r="Q124" s="23">
        <f>(IF((VLOOKUP(Table2[[#This Row],[SKU]],'[1]All Skus'!$A:$Y,2,FALSE))="AMX",(VLOOKUP(Table2[[#This Row],[SKU]],'[1]All Skus'!$A:$Y,21,FALSE)),""))</f>
        <v>3.5</v>
      </c>
      <c r="R124" s="18" t="str">
        <f>(IF((VLOOKUP(Table2[[#This Row],[SKU]],'[1]All Skus'!$A:$Y,2,FALSE))="AMX",(VLOOKUP(Table2[[#This Row],[SKU]],'[1]All Skus'!$A:$Y,22,FALSE)),""))</f>
        <v>US</v>
      </c>
      <c r="S124" s="18" t="str">
        <f>(IF((VLOOKUP(Table2[[#This Row],[SKU]],'[1]All Skus'!$A:$Y,2,FALSE))="AMX",(VLOOKUP(Table2[[#This Row],[SKU]],'[1]All Skus'!$A:$Y,23,FALSE)),""))</f>
        <v>Compliant</v>
      </c>
      <c r="T124" s="24" t="str">
        <f>(IF((VLOOKUP(Table2[[#This Row],[SKU]],'[1]All Skus'!$A:$Y,2,FALSE))="AMX",(VLOOKUP(Table2[[#This Row],[SKU]],'[1]All Skus'!$A:$Y,24,FALSE)),""))</f>
        <v>https://www.amx.com/en-US/products/dgx6400-asb-dan</v>
      </c>
      <c r="U124" s="18">
        <v>122</v>
      </c>
    </row>
    <row r="125" spans="1:21" ht="15" customHeight="1" x14ac:dyDescent="0.3">
      <c r="A125" s="16" t="s">
        <v>143</v>
      </c>
      <c r="B125" s="17" t="str">
        <f>(IF((VLOOKUP(Table2[[#This Row],[SKU]],'[1]All Skus'!$A:$Y,2,FALSE))="AMX",(VLOOKUP(Table2[[#This Row],[SKU]],'[1]All Skus'!$A:$Y,3,FALSE)),""))</f>
        <v>Control System Accessories</v>
      </c>
      <c r="C125" s="17" t="str">
        <f>(IF((VLOOKUP(Table2[[#This Row],[SKU]],'[1]All Skus'!$A:$Y,2,FALSE))="AMX",(VLOOKUP(Table2[[#This Row],[SKU]],'[1]All Skus'!$A:$Y,4,FALSE)),""))</f>
        <v>CC-C13-C14</v>
      </c>
      <c r="D125" s="18" t="str">
        <f>(IF((VLOOKUP(Table2[[#This Row],[SKU]],'[1]All Skus'!$A:$Y,2,FALSE))="AMX",(VLOOKUP(Table2[[#This Row],[SKU]],'[1]All Skus'!$A:$Y,5,FALSE)),""))</f>
        <v>AMX-DC</v>
      </c>
      <c r="E125" s="19">
        <f>(IF((VLOOKUP(Table2[[#This Row],[SKU]],'[1]All Skus'!$A:$Y,2,FALSE))="AMX",(VLOOKUP(Table2[[#This Row],[SKU]],'[1]All Skus'!$A:$Y,6,FALSE)),""))</f>
        <v>0</v>
      </c>
      <c r="F125" s="19">
        <f>(IF((VLOOKUP(Table2[[#This Row],[SKU]],'[1]All Skus'!$A:$Y,2,FALSE))="AMX",(VLOOKUP(Table2[[#This Row],[SKU]],'[1]All Skus'!$A:$Y,7,FALSE)),""))</f>
        <v>0</v>
      </c>
      <c r="G125" s="20" t="str">
        <f>(IF((VLOOKUP(Table2[[#This Row],[SKU]],'[1]All Skus'!$A:$Y,2,FALSE))="AMX",(VLOOKUP(Table2[[#This Row],[SKU]],'[1]All Skus'!$A:$Y,8,FALSE)),""))</f>
        <v>PDU Power Cable - C13 to C14</v>
      </c>
      <c r="H125" s="20" t="str">
        <f>(IF((VLOOKUP(Table2[[#This Row],[SKU]],'[1]All Skus'!$A:$Y,2,FALSE))="AMX",(VLOOKUP(Table2[[#This Row],[SKU]],'[1]All Skus'!$A:$Y,9,FALSE)),""))</f>
        <v>Power Cable with C14 and C13 plug types for connecting power to NXA-PDU-1508-8</v>
      </c>
      <c r="I125" s="21">
        <f>(IF((VLOOKUP(Table2[[#This Row],[SKU]],'[1]All Skus'!$A:$Y,2,FALSE))="AMX",(VLOOKUP(Table2[[#This Row],[SKU]],'[1]All Skus'!$A:$Y,10,FALSE)),""))</f>
        <v>49.900000000000006</v>
      </c>
      <c r="J125" s="21">
        <f>(IF((VLOOKUP(Table2[[#This Row],[SKU]],'[1]All Skus'!$A:$Y,2,FALSE))="AMX",(VLOOKUP(Table2[[#This Row],[SKU]],'[1]All Skus'!$A:$Y,11,FALSE)),""))</f>
        <v>49.900000000000006</v>
      </c>
      <c r="K125" s="22">
        <f>(IF((VLOOKUP(Table2[[#This Row],[SKU]],'[1]All Skus'!$A:$Y,2,FALSE))="AMX",(VLOOKUP(Table2[[#This Row],[SKU]],'[1]All Skus'!$A:$Y,15,FALSE)),""))</f>
        <v>0</v>
      </c>
      <c r="L125" s="18">
        <f>(IF((VLOOKUP(Table2[[#This Row],[SKU]],'[1]All Skus'!$A:$Y,2,FALSE))="AMX",(VLOOKUP(Table2[[#This Row],[SKU]],'[1]All Skus'!$A:$Y,16,FALSE)),""))</f>
        <v>718878001660</v>
      </c>
      <c r="M125" s="18">
        <f>(IF((VLOOKUP(Table2[[#This Row],[SKU]],'[1]All Skus'!$A:$Y,2,FALSE))="AMX",(VLOOKUP(Table2[[#This Row],[SKU]],'[1]All Skus'!$A:$Y,17,FALSE)),""))</f>
        <v>0</v>
      </c>
      <c r="N125" s="23">
        <f>(IF((VLOOKUP(Table2[[#This Row],[SKU]],'[1]All Skus'!$A:$Y,2,FALSE))="AMX",(VLOOKUP(Table2[[#This Row],[SKU]],'[1]All Skus'!$A:$Y,18,FALSE)),""))</f>
        <v>1</v>
      </c>
      <c r="O125" s="23">
        <f>(IF((VLOOKUP(Table2[[#This Row],[SKU]],'[1]All Skus'!$A:$Y,2,FALSE))="AMX",(VLOOKUP(Table2[[#This Row],[SKU]],'[1]All Skus'!$A:$Y,19,FALSE)),""))</f>
        <v>13</v>
      </c>
      <c r="P125" s="23">
        <f>(IF((VLOOKUP(Table2[[#This Row],[SKU]],'[1]All Skus'!$A:$Y,2,FALSE))="AMX",(VLOOKUP(Table2[[#This Row],[SKU]],'[1]All Skus'!$A:$Y,20,FALSE)),""))</f>
        <v>4</v>
      </c>
      <c r="Q125" s="23">
        <f>(IF((VLOOKUP(Table2[[#This Row],[SKU]],'[1]All Skus'!$A:$Y,2,FALSE))="AMX",(VLOOKUP(Table2[[#This Row],[SKU]],'[1]All Skus'!$A:$Y,21,FALSE)),""))</f>
        <v>1</v>
      </c>
      <c r="R125" s="18" t="str">
        <f>(IF((VLOOKUP(Table2[[#This Row],[SKU]],'[1]All Skus'!$A:$Y,2,FALSE))="AMX",(VLOOKUP(Table2[[#This Row],[SKU]],'[1]All Skus'!$A:$Y,22,FALSE)),""))</f>
        <v>CN</v>
      </c>
      <c r="S125" s="18" t="str">
        <f>(IF((VLOOKUP(Table2[[#This Row],[SKU]],'[1]All Skus'!$A:$Y,2,FALSE))="AMX",(VLOOKUP(Table2[[#This Row],[SKU]],'[1]All Skus'!$A:$Y,23,FALSE)),""))</f>
        <v>Non Compliant</v>
      </c>
      <c r="T125" s="24" t="str">
        <f>(IF((VLOOKUP(Table2[[#This Row],[SKU]],'[1]All Skus'!$A:$Y,2,FALSE))="AMX",(VLOOKUP(Table2[[#This Row],[SKU]],'[1]All Skus'!$A:$Y,24,FALSE)),""))</f>
        <v>https://www.amx.com/en-US/products/cc-c13-c14</v>
      </c>
      <c r="U125" s="18">
        <v>123</v>
      </c>
    </row>
    <row r="126" spans="1:21" ht="15" customHeight="1" x14ac:dyDescent="0.3">
      <c r="A126" s="16" t="s">
        <v>144</v>
      </c>
      <c r="B126" s="17" t="str">
        <f>(IF((VLOOKUP(Table2[[#This Row],[SKU]],'[1]All Skus'!$A:$Y,2,FALSE))="AMX",(VLOOKUP(Table2[[#This Row],[SKU]],'[1]All Skus'!$A:$Y,3,FALSE)),""))</f>
        <v>Control System Accessories</v>
      </c>
      <c r="C126" s="17" t="str">
        <f>(IF((VLOOKUP(Table2[[#This Row],[SKU]],'[1]All Skus'!$A:$Y,2,FALSE))="AMX",(VLOOKUP(Table2[[#This Row],[SKU]],'[1]All Skus'!$A:$Y,4,FALSE)),""))</f>
        <v>CC-C14-NEMA</v>
      </c>
      <c r="D126" s="18" t="str">
        <f>(IF((VLOOKUP(Table2[[#This Row],[SKU]],'[1]All Skus'!$A:$Y,2,FALSE))="AMX",(VLOOKUP(Table2[[#This Row],[SKU]],'[1]All Skus'!$A:$Y,5,FALSE)),""))</f>
        <v>AMX-DC</v>
      </c>
      <c r="E126" s="19">
        <f>(IF((VLOOKUP(Table2[[#This Row],[SKU]],'[1]All Skus'!$A:$Y,2,FALSE))="AMX",(VLOOKUP(Table2[[#This Row],[SKU]],'[1]All Skus'!$A:$Y,6,FALSE)),""))</f>
        <v>0</v>
      </c>
      <c r="F126" s="19">
        <f>(IF((VLOOKUP(Table2[[#This Row],[SKU]],'[1]All Skus'!$A:$Y,2,FALSE))="AMX",(VLOOKUP(Table2[[#This Row],[SKU]],'[1]All Skus'!$A:$Y,7,FALSE)),""))</f>
        <v>0</v>
      </c>
      <c r="G126" s="20" t="str">
        <f>(IF((VLOOKUP(Table2[[#This Row],[SKU]],'[1]All Skus'!$A:$Y,2,FALSE))="AMX",(VLOOKUP(Table2[[#This Row],[SKU]],'[1]All Skus'!$A:$Y,8,FALSE)),""))</f>
        <v>PDU Power Cable - C14 to NEMA</v>
      </c>
      <c r="H126" s="20" t="str">
        <f>(IF((VLOOKUP(Table2[[#This Row],[SKU]],'[1]All Skus'!$A:$Y,2,FALSE))="AMX",(VLOOKUP(Table2[[#This Row],[SKU]],'[1]All Skus'!$A:$Y,9,FALSE)),""))</f>
        <v>Power Cable with C14 and NEMA plug types for connecting power to NXA-PDU-1508-8</v>
      </c>
      <c r="I126" s="21">
        <f>(IF((VLOOKUP(Table2[[#This Row],[SKU]],'[1]All Skus'!$A:$Y,2,FALSE))="AMX",(VLOOKUP(Table2[[#This Row],[SKU]],'[1]All Skus'!$A:$Y,10,FALSE)),""))</f>
        <v>24.900000000000002</v>
      </c>
      <c r="J126" s="21">
        <f>(IF((VLOOKUP(Table2[[#This Row],[SKU]],'[1]All Skus'!$A:$Y,2,FALSE))="AMX",(VLOOKUP(Table2[[#This Row],[SKU]],'[1]All Skus'!$A:$Y,11,FALSE)),""))</f>
        <v>24.900000000000002</v>
      </c>
      <c r="K126" s="22">
        <f>(IF((VLOOKUP(Table2[[#This Row],[SKU]],'[1]All Skus'!$A:$Y,2,FALSE))="AMX",(VLOOKUP(Table2[[#This Row],[SKU]],'[1]All Skus'!$A:$Y,15,FALSE)),""))</f>
        <v>0</v>
      </c>
      <c r="L126" s="18">
        <f>(IF((VLOOKUP(Table2[[#This Row],[SKU]],'[1]All Skus'!$A:$Y,2,FALSE))="AMX",(VLOOKUP(Table2[[#This Row],[SKU]],'[1]All Skus'!$A:$Y,16,FALSE)),""))</f>
        <v>718878001677</v>
      </c>
      <c r="M126" s="18">
        <f>(IF((VLOOKUP(Table2[[#This Row],[SKU]],'[1]All Skus'!$A:$Y,2,FALSE))="AMX",(VLOOKUP(Table2[[#This Row],[SKU]],'[1]All Skus'!$A:$Y,17,FALSE)),""))</f>
        <v>0</v>
      </c>
      <c r="N126" s="23">
        <f>(IF((VLOOKUP(Table2[[#This Row],[SKU]],'[1]All Skus'!$A:$Y,2,FALSE))="AMX",(VLOOKUP(Table2[[#This Row],[SKU]],'[1]All Skus'!$A:$Y,18,FALSE)),""))</f>
        <v>1</v>
      </c>
      <c r="O126" s="23">
        <f>(IF((VLOOKUP(Table2[[#This Row],[SKU]],'[1]All Skus'!$A:$Y,2,FALSE))="AMX",(VLOOKUP(Table2[[#This Row],[SKU]],'[1]All Skus'!$A:$Y,19,FALSE)),""))</f>
        <v>13</v>
      </c>
      <c r="P126" s="23">
        <f>(IF((VLOOKUP(Table2[[#This Row],[SKU]],'[1]All Skus'!$A:$Y,2,FALSE))="AMX",(VLOOKUP(Table2[[#This Row],[SKU]],'[1]All Skus'!$A:$Y,20,FALSE)),""))</f>
        <v>4</v>
      </c>
      <c r="Q126" s="23">
        <f>(IF((VLOOKUP(Table2[[#This Row],[SKU]],'[1]All Skus'!$A:$Y,2,FALSE))="AMX",(VLOOKUP(Table2[[#This Row],[SKU]],'[1]All Skus'!$A:$Y,21,FALSE)),""))</f>
        <v>1</v>
      </c>
      <c r="R126" s="18" t="str">
        <f>(IF((VLOOKUP(Table2[[#This Row],[SKU]],'[1]All Skus'!$A:$Y,2,FALSE))="AMX",(VLOOKUP(Table2[[#This Row],[SKU]],'[1]All Skus'!$A:$Y,22,FALSE)),""))</f>
        <v>CN</v>
      </c>
      <c r="S126" s="18" t="str">
        <f>(IF((VLOOKUP(Table2[[#This Row],[SKU]],'[1]All Skus'!$A:$Y,2,FALSE))="AMX",(VLOOKUP(Table2[[#This Row],[SKU]],'[1]All Skus'!$A:$Y,23,FALSE)),""))</f>
        <v>Non Compliant</v>
      </c>
      <c r="T126" s="24" t="str">
        <f>(IF((VLOOKUP(Table2[[#This Row],[SKU]],'[1]All Skus'!$A:$Y,2,FALSE))="AMX",(VLOOKUP(Table2[[#This Row],[SKU]],'[1]All Skus'!$A:$Y,24,FALSE)),""))</f>
        <v>https://www.amx.com/en-US/products/cc-c14-nema</v>
      </c>
      <c r="U126" s="18">
        <v>124</v>
      </c>
    </row>
    <row r="127" spans="1:21" ht="15" customHeight="1" x14ac:dyDescent="0.3">
      <c r="A127" s="16" t="s">
        <v>145</v>
      </c>
      <c r="B127" s="17" t="str">
        <f>(IF((VLOOKUP(Table2[[#This Row],[SKU]],'[1]All Skus'!$A:$Y,2,FALSE))="AMX",(VLOOKUP(Table2[[#This Row],[SKU]],'[1]All Skus'!$A:$Y,3,FALSE)),""))</f>
        <v>Digital Media Switchers</v>
      </c>
      <c r="C127" s="17" t="str">
        <f>(IF((VLOOKUP(Table2[[#This Row],[SKU]],'[1]All Skus'!$A:$Y,2,FALSE))="AMX",(VLOOKUP(Table2[[#This Row],[SKU]],'[1]All Skus'!$A:$Y,4,FALSE)),""))</f>
        <v>AVX-PS-12VDC-2.5A</v>
      </c>
      <c r="D127" s="18" t="str">
        <f>(IF((VLOOKUP(Table2[[#This Row],[SKU]],'[1]All Skus'!$A:$Y,2,FALSE))="AMX",(VLOOKUP(Table2[[#This Row],[SKU]],'[1]All Skus'!$A:$Y,5,FALSE)),""))</f>
        <v>AMX-ENV</v>
      </c>
      <c r="E127" s="19">
        <f>(IF((VLOOKUP(Table2[[#This Row],[SKU]],'[1]All Skus'!$A:$Y,2,FALSE))="AMX",(VLOOKUP(Table2[[#This Row],[SKU]],'[1]All Skus'!$A:$Y,6,FALSE)),""))</f>
        <v>0</v>
      </c>
      <c r="F127" s="19">
        <f>(IF((VLOOKUP(Table2[[#This Row],[SKU]],'[1]All Skus'!$A:$Y,2,FALSE))="AMX",(VLOOKUP(Table2[[#This Row],[SKU]],'[1]All Skus'!$A:$Y,7,FALSE)),""))</f>
        <v>0</v>
      </c>
      <c r="G127" s="20" t="str">
        <f>(IF((VLOOKUP(Table2[[#This Row],[SKU]],'[1]All Skus'!$A:$Y,2,FALSE))="AMX",(VLOOKUP(Table2[[#This Row],[SKU]],'[1]All Skus'!$A:$Y,8,FALSE)),""))</f>
        <v>AVS-PS-12VDC-2.5A,12V 2.5A DESKTOP SPLY W/PCORD</v>
      </c>
      <c r="H127" s="20" t="str">
        <f>(IF((VLOOKUP(Table2[[#This Row],[SKU]],'[1]All Skus'!$A:$Y,2,FALSE))="AMX",(VLOOKUP(Table2[[#This Row],[SKU]],'[1]All Skus'!$A:$Y,9,FALSE)),""))</f>
        <v>AVS-PS-12VDC-2.5A,12V 2.5A DESKTOP SPLY W/PCORD</v>
      </c>
      <c r="I127" s="21">
        <f>(IF((VLOOKUP(Table2[[#This Row],[SKU]],'[1]All Skus'!$A:$Y,2,FALSE))="AMX",(VLOOKUP(Table2[[#This Row],[SKU]],'[1]All Skus'!$A:$Y,10,FALSE)),""))</f>
        <v>89.61</v>
      </c>
      <c r="J127" s="21">
        <f>(IF((VLOOKUP(Table2[[#This Row],[SKU]],'[1]All Skus'!$A:$Y,2,FALSE))="AMX",(VLOOKUP(Table2[[#This Row],[SKU]],'[1]All Skus'!$A:$Y,11,FALSE)),""))</f>
        <v>89.61</v>
      </c>
      <c r="K127" s="22">
        <f>(IF((VLOOKUP(Table2[[#This Row],[SKU]],'[1]All Skus'!$A:$Y,2,FALSE))="AMX",(VLOOKUP(Table2[[#This Row],[SKU]],'[1]All Skus'!$A:$Y,15,FALSE)),""))</f>
        <v>0</v>
      </c>
      <c r="L127" s="18">
        <f>(IF((VLOOKUP(Table2[[#This Row],[SKU]],'[1]All Skus'!$A:$Y,2,FALSE))="AMX",(VLOOKUP(Table2[[#This Row],[SKU]],'[1]All Skus'!$A:$Y,16,FALSE)),""))</f>
        <v>718878001462</v>
      </c>
      <c r="M127" s="18">
        <f>(IF((VLOOKUP(Table2[[#This Row],[SKU]],'[1]All Skus'!$A:$Y,2,FALSE))="AMX",(VLOOKUP(Table2[[#This Row],[SKU]],'[1]All Skus'!$A:$Y,17,FALSE)),""))</f>
        <v>0</v>
      </c>
      <c r="N127" s="23">
        <f>(IF((VLOOKUP(Table2[[#This Row],[SKU]],'[1]All Skus'!$A:$Y,2,FALSE))="AMX",(VLOOKUP(Table2[[#This Row],[SKU]],'[1]All Skus'!$A:$Y,18,FALSE)),""))</f>
        <v>1</v>
      </c>
      <c r="O127" s="23">
        <f>(IF((VLOOKUP(Table2[[#This Row],[SKU]],'[1]All Skus'!$A:$Y,2,FALSE))="AMX",(VLOOKUP(Table2[[#This Row],[SKU]],'[1]All Skus'!$A:$Y,19,FALSE)),""))</f>
        <v>8.5</v>
      </c>
      <c r="P127" s="23">
        <f>(IF((VLOOKUP(Table2[[#This Row],[SKU]],'[1]All Skus'!$A:$Y,2,FALSE))="AMX",(VLOOKUP(Table2[[#This Row],[SKU]],'[1]All Skus'!$A:$Y,20,FALSE)),""))</f>
        <v>6</v>
      </c>
      <c r="Q127" s="23">
        <f>(IF((VLOOKUP(Table2[[#This Row],[SKU]],'[1]All Skus'!$A:$Y,2,FALSE))="AMX",(VLOOKUP(Table2[[#This Row],[SKU]],'[1]All Skus'!$A:$Y,21,FALSE)),""))</f>
        <v>2.5</v>
      </c>
      <c r="R127" s="18" t="str">
        <f>(IF((VLOOKUP(Table2[[#This Row],[SKU]],'[1]All Skus'!$A:$Y,2,FALSE))="AMX",(VLOOKUP(Table2[[#This Row],[SKU]],'[1]All Skus'!$A:$Y,22,FALSE)),""))</f>
        <v>MX</v>
      </c>
      <c r="S127" s="18" t="str">
        <f>(IF((VLOOKUP(Table2[[#This Row],[SKU]],'[1]All Skus'!$A:$Y,2,FALSE))="AMX",(VLOOKUP(Table2[[#This Row],[SKU]],'[1]All Skus'!$A:$Y,23,FALSE)),""))</f>
        <v>Compliant</v>
      </c>
      <c r="T127" s="24">
        <f>(IF((VLOOKUP(Table2[[#This Row],[SKU]],'[1]All Skus'!$A:$Y,2,FALSE))="AMX",(VLOOKUP(Table2[[#This Row],[SKU]],'[1]All Skus'!$A:$Y,24,FALSE)),""))</f>
        <v>0</v>
      </c>
      <c r="U127" s="18">
        <v>125</v>
      </c>
    </row>
    <row r="128" spans="1:21" ht="15" customHeight="1" x14ac:dyDescent="0.3">
      <c r="A128" s="16" t="s">
        <v>146</v>
      </c>
      <c r="B128" s="17" t="str">
        <f>(IF((VLOOKUP(Table2[[#This Row],[SKU]],'[1]All Skus'!$A:$Y,2,FALSE))="AMX",(VLOOKUP(Table2[[#This Row],[SKU]],'[1]All Skus'!$A:$Y,3,FALSE)),""))</f>
        <v>All-in-One Pres Switchers</v>
      </c>
      <c r="C128" s="17" t="str">
        <f>(IF((VLOOKUP(Table2[[#This Row],[SKU]],'[1]All Skus'!$A:$Y,2,FALSE))="AMX",(VLOOKUP(Table2[[#This Row],[SKU]],'[1]All Skus'!$A:$Y,4,FALSE)),""))</f>
        <v>NCITE-813</v>
      </c>
      <c r="D128" s="18" t="str">
        <f>(IF((VLOOKUP(Table2[[#This Row],[SKU]],'[1]All Skus'!$A:$Y,2,FALSE))="AMX",(VLOOKUP(Table2[[#This Row],[SKU]],'[1]All Skus'!$A:$Y,5,FALSE)),""))</f>
        <v>AMX-ENV</v>
      </c>
      <c r="E128" s="19">
        <f>(IF((VLOOKUP(Table2[[#This Row],[SKU]],'[1]All Skus'!$A:$Y,2,FALSE))="AMX",(VLOOKUP(Table2[[#This Row],[SKU]],'[1]All Skus'!$A:$Y,6,FALSE)),""))</f>
        <v>0</v>
      </c>
      <c r="F128" s="28" t="str">
        <f>(IF((VLOOKUP(Table2[[#This Row],[SKU]],'[1]All Skus'!$A:$Y,2,FALSE))="AMX",(VLOOKUP(Table2[[#This Row],[SKU]],'[1]All Skus'!$A:$Y,7,FALSE)),""))</f>
        <v>Limited Quantity - REDUCED</v>
      </c>
      <c r="G128" s="20" t="str">
        <f>(IF((VLOOKUP(Table2[[#This Row],[SKU]],'[1]All Skus'!$A:$Y,2,FALSE))="AMX",(VLOOKUP(Table2[[#This Row],[SKU]],'[1]All Skus'!$A:$Y,8,FALSE)),""))</f>
        <v>8x1:3 4K60 4:4:4 Digital Video Presentation Switcher </v>
      </c>
      <c r="H128" s="20" t="str">
        <f>(IF((VLOOKUP(Table2[[#This Row],[SKU]],'[1]All Skus'!$A:$Y,2,FALSE))="AMX",(VLOOKUP(Table2[[#This Row],[SKU]],'[1]All Skus'!$A:$Y,9,FALSE)),""))</f>
        <v>8x1:3 4K60 4:4:4 Digital Video Presentation Switcher with HDCP 2.2, Video Scaling, Distance Transport, Advanced Windowing, DSP, Advanced Feedback Suppression</v>
      </c>
      <c r="I128" s="21">
        <f>(IF((VLOOKUP(Table2[[#This Row],[SKU]],'[1]All Skus'!$A:$Y,2,FALSE))="AMX",(VLOOKUP(Table2[[#This Row],[SKU]],'[1]All Skus'!$A:$Y,10,FALSE)),""))</f>
        <v>5892.63</v>
      </c>
      <c r="J128" s="21">
        <f>(IF((VLOOKUP(Table2[[#This Row],[SKU]],'[1]All Skus'!$A:$Y,2,FALSE))="AMX",(VLOOKUP(Table2[[#This Row],[SKU]],'[1]All Skus'!$A:$Y,11,FALSE)),""))</f>
        <v>2338.98</v>
      </c>
      <c r="K128" s="22">
        <f>(IF((VLOOKUP(Table2[[#This Row],[SKU]],'[1]All Skus'!$A:$Y,2,FALSE))="AMX",(VLOOKUP(Table2[[#This Row],[SKU]],'[1]All Skus'!$A:$Y,15,FALSE)),""))</f>
        <v>0</v>
      </c>
      <c r="L128" s="18">
        <f>(IF((VLOOKUP(Table2[[#This Row],[SKU]],'[1]All Skus'!$A:$Y,2,FALSE))="AMX",(VLOOKUP(Table2[[#This Row],[SKU]],'[1]All Skus'!$A:$Y,16,FALSE)),""))</f>
        <v>718878020074</v>
      </c>
      <c r="M128" s="18">
        <f>(IF((VLOOKUP(Table2[[#This Row],[SKU]],'[1]All Skus'!$A:$Y,2,FALSE))="AMX",(VLOOKUP(Table2[[#This Row],[SKU]],'[1]All Skus'!$A:$Y,17,FALSE)),""))</f>
        <v>0</v>
      </c>
      <c r="N128" s="23">
        <f>(IF((VLOOKUP(Table2[[#This Row],[SKU]],'[1]All Skus'!$A:$Y,2,FALSE))="AMX",(VLOOKUP(Table2[[#This Row],[SKU]],'[1]All Skus'!$A:$Y,18,FALSE)),""))</f>
        <v>0</v>
      </c>
      <c r="O128" s="23">
        <f>(IF((VLOOKUP(Table2[[#This Row],[SKU]],'[1]All Skus'!$A:$Y,2,FALSE))="AMX",(VLOOKUP(Table2[[#This Row],[SKU]],'[1]All Skus'!$A:$Y,19,FALSE)),""))</f>
        <v>19</v>
      </c>
      <c r="P128" s="23">
        <f>(IF((VLOOKUP(Table2[[#This Row],[SKU]],'[1]All Skus'!$A:$Y,2,FALSE))="AMX",(VLOOKUP(Table2[[#This Row],[SKU]],'[1]All Skus'!$A:$Y,20,FALSE)),""))</f>
        <v>14</v>
      </c>
      <c r="Q128" s="23">
        <f>(IF((VLOOKUP(Table2[[#This Row],[SKU]],'[1]All Skus'!$A:$Y,2,FALSE))="AMX",(VLOOKUP(Table2[[#This Row],[SKU]],'[1]All Skus'!$A:$Y,21,FALSE)),""))</f>
        <v>1.6875</v>
      </c>
      <c r="R128" s="18" t="str">
        <f>(IF((VLOOKUP(Table2[[#This Row],[SKU]],'[1]All Skus'!$A:$Y,2,FALSE))="AMX",(VLOOKUP(Table2[[#This Row],[SKU]],'[1]All Skus'!$A:$Y,22,FALSE)),""))</f>
        <v>MX</v>
      </c>
      <c r="S128" s="18" t="str">
        <f>(IF((VLOOKUP(Table2[[#This Row],[SKU]],'[1]All Skus'!$A:$Y,2,FALSE))="AMX",(VLOOKUP(Table2[[#This Row],[SKU]],'[1]All Skus'!$A:$Y,23,FALSE)),""))</f>
        <v>Compliant</v>
      </c>
      <c r="T128" s="24" t="str">
        <f>(IF((VLOOKUP(Table2[[#This Row],[SKU]],'[1]All Skus'!$A:$Y,2,FALSE))="AMX",(VLOOKUP(Table2[[#This Row],[SKU]],'[1]All Skus'!$A:$Y,24,FALSE)),""))</f>
        <v>https://www.amx.com/en-US/products/ncite-813</v>
      </c>
      <c r="U128" s="18">
        <v>126</v>
      </c>
    </row>
    <row r="129" spans="1:21" ht="15" customHeight="1" x14ac:dyDescent="0.3">
      <c r="A129" s="16" t="s">
        <v>147</v>
      </c>
      <c r="B129" s="17" t="str">
        <f>(IF((VLOOKUP(Table2[[#This Row],[SKU]],'[1]All Skus'!$A:$Y,2,FALSE))="AMX",(VLOOKUP(Table2[[#This Row],[SKU]],'[1]All Skus'!$A:$Y,3,FALSE)),""))</f>
        <v>All-in-One Pres Switchers</v>
      </c>
      <c r="C129" s="17" t="str">
        <f>(IF((VLOOKUP(Table2[[#This Row],[SKU]],'[1]All Skus'!$A:$Y,2,FALSE))="AMX",(VLOOKUP(Table2[[#This Row],[SKU]],'[1]All Skus'!$A:$Y,4,FALSE)),""))</f>
        <v>NCITE-813A</v>
      </c>
      <c r="D129" s="18" t="str">
        <f>(IF((VLOOKUP(Table2[[#This Row],[SKU]],'[1]All Skus'!$A:$Y,2,FALSE))="AMX",(VLOOKUP(Table2[[#This Row],[SKU]],'[1]All Skus'!$A:$Y,5,FALSE)),""))</f>
        <v>AMX-ENV</v>
      </c>
      <c r="E129" s="19">
        <f>(IF((VLOOKUP(Table2[[#This Row],[SKU]],'[1]All Skus'!$A:$Y,2,FALSE))="AMX",(VLOOKUP(Table2[[#This Row],[SKU]],'[1]All Skus'!$A:$Y,6,FALSE)),""))</f>
        <v>0</v>
      </c>
      <c r="F129" s="28" t="str">
        <f>(IF((VLOOKUP(Table2[[#This Row],[SKU]],'[1]All Skus'!$A:$Y,2,FALSE))="AMX",(VLOOKUP(Table2[[#This Row],[SKU]],'[1]All Skus'!$A:$Y,7,FALSE)),""))</f>
        <v>Limited Quantity - REDUCED</v>
      </c>
      <c r="G129" s="20" t="str">
        <f>(IF((VLOOKUP(Table2[[#This Row],[SKU]],'[1]All Skus'!$A:$Y,2,FALSE))="AMX",(VLOOKUP(Table2[[#This Row],[SKU]],'[1]All Skus'!$A:$Y,8,FALSE)),""))</f>
        <v>8x1:3 4K60 4:4:4 Digital Video Presentation Switcher with Amp</v>
      </c>
      <c r="H129" s="20" t="str">
        <f>(IF((VLOOKUP(Table2[[#This Row],[SKU]],'[1]All Skus'!$A:$Y,2,FALSE))="AMX",(VLOOKUP(Table2[[#This Row],[SKU]],'[1]All Skus'!$A:$Y,9,FALSE)),""))</f>
        <v>8x1:3 4K60 4:4:4 Digital Video Presentation Switcher with HDCP 2.2, Video Scaling, Distance Transport, Advanced Windowing, DSP, Advanced Feedback Suppression, DriveCore Amplification</v>
      </c>
      <c r="I129" s="21">
        <f>(IF((VLOOKUP(Table2[[#This Row],[SKU]],'[1]All Skus'!$A:$Y,2,FALSE))="AMX",(VLOOKUP(Table2[[#This Row],[SKU]],'[1]All Skus'!$A:$Y,10,FALSE)),""))</f>
        <v>6645.56</v>
      </c>
      <c r="J129" s="21">
        <f>(IF((VLOOKUP(Table2[[#This Row],[SKU]],'[1]All Skus'!$A:$Y,2,FALSE))="AMX",(VLOOKUP(Table2[[#This Row],[SKU]],'[1]All Skus'!$A:$Y,11,FALSE)),""))</f>
        <v>2651.06</v>
      </c>
      <c r="K129" s="22">
        <f>(IF((VLOOKUP(Table2[[#This Row],[SKU]],'[1]All Skus'!$A:$Y,2,FALSE))="AMX",(VLOOKUP(Table2[[#This Row],[SKU]],'[1]All Skus'!$A:$Y,15,FALSE)),""))</f>
        <v>0</v>
      </c>
      <c r="L129" s="18">
        <f>(IF((VLOOKUP(Table2[[#This Row],[SKU]],'[1]All Skus'!$A:$Y,2,FALSE))="AMX",(VLOOKUP(Table2[[#This Row],[SKU]],'[1]All Skus'!$A:$Y,16,FALSE)),""))</f>
        <v>718878020104</v>
      </c>
      <c r="M129" s="18">
        <f>(IF((VLOOKUP(Table2[[#This Row],[SKU]],'[1]All Skus'!$A:$Y,2,FALSE))="AMX",(VLOOKUP(Table2[[#This Row],[SKU]],'[1]All Skus'!$A:$Y,17,FALSE)),""))</f>
        <v>0</v>
      </c>
      <c r="N129" s="23">
        <f>(IF((VLOOKUP(Table2[[#This Row],[SKU]],'[1]All Skus'!$A:$Y,2,FALSE))="AMX",(VLOOKUP(Table2[[#This Row],[SKU]],'[1]All Skus'!$A:$Y,18,FALSE)),""))</f>
        <v>0</v>
      </c>
      <c r="O129" s="23">
        <f>(IF((VLOOKUP(Table2[[#This Row],[SKU]],'[1]All Skus'!$A:$Y,2,FALSE))="AMX",(VLOOKUP(Table2[[#This Row],[SKU]],'[1]All Skus'!$A:$Y,19,FALSE)),""))</f>
        <v>19</v>
      </c>
      <c r="P129" s="23">
        <f>(IF((VLOOKUP(Table2[[#This Row],[SKU]],'[1]All Skus'!$A:$Y,2,FALSE))="AMX",(VLOOKUP(Table2[[#This Row],[SKU]],'[1]All Skus'!$A:$Y,20,FALSE)),""))</f>
        <v>14</v>
      </c>
      <c r="Q129" s="23">
        <f>(IF((VLOOKUP(Table2[[#This Row],[SKU]],'[1]All Skus'!$A:$Y,2,FALSE))="AMX",(VLOOKUP(Table2[[#This Row],[SKU]],'[1]All Skus'!$A:$Y,21,FALSE)),""))</f>
        <v>1.6875</v>
      </c>
      <c r="R129" s="18" t="str">
        <f>(IF((VLOOKUP(Table2[[#This Row],[SKU]],'[1]All Skus'!$A:$Y,2,FALSE))="AMX",(VLOOKUP(Table2[[#This Row],[SKU]],'[1]All Skus'!$A:$Y,22,FALSE)),""))</f>
        <v>MX</v>
      </c>
      <c r="S129" s="18" t="str">
        <f>(IF((VLOOKUP(Table2[[#This Row],[SKU]],'[1]All Skus'!$A:$Y,2,FALSE))="AMX",(VLOOKUP(Table2[[#This Row],[SKU]],'[1]All Skus'!$A:$Y,23,FALSE)),""))</f>
        <v>Compliant</v>
      </c>
      <c r="T129" s="24" t="str">
        <f>(IF((VLOOKUP(Table2[[#This Row],[SKU]],'[1]All Skus'!$A:$Y,2,FALSE))="AMX",(VLOOKUP(Table2[[#This Row],[SKU]],'[1]All Skus'!$A:$Y,24,FALSE)),""))</f>
        <v>https://www.amx.com/en-US/products/ncite-813a</v>
      </c>
      <c r="U129" s="18">
        <v>127</v>
      </c>
    </row>
    <row r="130" spans="1:21" ht="15" customHeight="1" x14ac:dyDescent="0.3">
      <c r="A130" s="16" t="s">
        <v>148</v>
      </c>
      <c r="B130" s="17" t="str">
        <f>(IF((VLOOKUP(Table2[[#This Row],[SKU]],'[1]All Skus'!$A:$Y,2,FALSE))="AMX",(VLOOKUP(Table2[[#This Row],[SKU]],'[1]All Skus'!$A:$Y,3,FALSE)),""))</f>
        <v>All-in-One Pres Switchers</v>
      </c>
      <c r="C130" s="17" t="str">
        <f>(IF((VLOOKUP(Table2[[#This Row],[SKU]],'[1]All Skus'!$A:$Y,2,FALSE))="AMX",(VLOOKUP(Table2[[#This Row],[SKU]],'[1]All Skus'!$A:$Y,4,FALSE)),""))</f>
        <v>DVX-2265-4K</v>
      </c>
      <c r="D130" s="18" t="str">
        <f>(IF((VLOOKUP(Table2[[#This Row],[SKU]],'[1]All Skus'!$A:$Y,2,FALSE))="AMX",(VLOOKUP(Table2[[#This Row],[SKU]],'[1]All Skus'!$A:$Y,5,FALSE)),""))</f>
        <v>AMX-ENV</v>
      </c>
      <c r="E130" s="19">
        <f>(IF((VLOOKUP(Table2[[#This Row],[SKU]],'[1]All Skus'!$A:$Y,2,FALSE))="AMX",(VLOOKUP(Table2[[#This Row],[SKU]],'[1]All Skus'!$A:$Y,6,FALSE)),""))</f>
        <v>0</v>
      </c>
      <c r="F130" s="19">
        <f>(IF((VLOOKUP(Table2[[#This Row],[SKU]],'[1]All Skus'!$A:$Y,2,FALSE))="AMX",(VLOOKUP(Table2[[#This Row],[SKU]],'[1]All Skus'!$A:$Y,7,FALSE)),""))</f>
        <v>0</v>
      </c>
      <c r="G130" s="20" t="str">
        <f>(IF((VLOOKUP(Table2[[#This Row],[SKU]],'[1]All Skus'!$A:$Y,2,FALSE))="AMX",(VLOOKUP(Table2[[#This Row],[SKU]],'[1]All Skus'!$A:$Y,8,FALSE)),""))</f>
        <v>6x2+1 4K60 4:4:4 All-In-One Presentation Switcher</v>
      </c>
      <c r="H130" s="20" t="str">
        <f>(IF((VLOOKUP(Table2[[#This Row],[SKU]],'[1]All Skus'!$A:$Y,2,FALSE))="AMX",(VLOOKUP(Table2[[#This Row],[SKU]],'[1]All Skus'!$A:$Y,9,FALSE)),""))</f>
        <v>6x2+1 4K60 4:4:4 Digital Video Presentation Switcher with HDR, HDCP 2.2, Video Scaling, Distance Transport, DSP, Advanced Feedback Suppression, 120W DriveCore Amplification, Integrated NX Controller</v>
      </c>
      <c r="I130" s="21">
        <f>(IF((VLOOKUP(Table2[[#This Row],[SKU]],'[1]All Skus'!$A:$Y,2,FALSE))="AMX",(VLOOKUP(Table2[[#This Row],[SKU]],'[1]All Skus'!$A:$Y,10,FALSE)),""))</f>
        <v>9224.2000000000007</v>
      </c>
      <c r="J130" s="21">
        <f>(IF((VLOOKUP(Table2[[#This Row],[SKU]],'[1]All Skus'!$A:$Y,2,FALSE))="AMX",(VLOOKUP(Table2[[#This Row],[SKU]],'[1]All Skus'!$A:$Y,11,FALSE)),""))</f>
        <v>9224.2000000000007</v>
      </c>
      <c r="K130" s="22">
        <f>(IF((VLOOKUP(Table2[[#This Row],[SKU]],'[1]All Skus'!$A:$Y,2,FALSE))="AMX",(VLOOKUP(Table2[[#This Row],[SKU]],'[1]All Skus'!$A:$Y,15,FALSE)),""))</f>
        <v>0</v>
      </c>
      <c r="L130" s="18">
        <f>(IF((VLOOKUP(Table2[[#This Row],[SKU]],'[1]All Skus'!$A:$Y,2,FALSE))="AMX",(VLOOKUP(Table2[[#This Row],[SKU]],'[1]All Skus'!$A:$Y,16,FALSE)),""))</f>
        <v>718878026434</v>
      </c>
      <c r="M130" s="18">
        <f>(IF((VLOOKUP(Table2[[#This Row],[SKU]],'[1]All Skus'!$A:$Y,2,FALSE))="AMX",(VLOOKUP(Table2[[#This Row],[SKU]],'[1]All Skus'!$A:$Y,17,FALSE)),""))</f>
        <v>0</v>
      </c>
      <c r="N130" s="23">
        <f>(IF((VLOOKUP(Table2[[#This Row],[SKU]],'[1]All Skus'!$A:$Y,2,FALSE))="AMX",(VLOOKUP(Table2[[#This Row],[SKU]],'[1]All Skus'!$A:$Y,18,FALSE)),""))</f>
        <v>22.64</v>
      </c>
      <c r="O130" s="23">
        <f>(IF((VLOOKUP(Table2[[#This Row],[SKU]],'[1]All Skus'!$A:$Y,2,FALSE))="AMX",(VLOOKUP(Table2[[#This Row],[SKU]],'[1]All Skus'!$A:$Y,19,FALSE)),""))</f>
        <v>17.329999999999998</v>
      </c>
      <c r="P130" s="23">
        <f>(IF((VLOOKUP(Table2[[#This Row],[SKU]],'[1]All Skus'!$A:$Y,2,FALSE))="AMX",(VLOOKUP(Table2[[#This Row],[SKU]],'[1]All Skus'!$A:$Y,20,FALSE)),""))</f>
        <v>15</v>
      </c>
      <c r="Q130" s="23">
        <f>(IF((VLOOKUP(Table2[[#This Row],[SKU]],'[1]All Skus'!$A:$Y,2,FALSE))="AMX",(VLOOKUP(Table2[[#This Row],[SKU]],'[1]All Skus'!$A:$Y,21,FALSE)),""))</f>
        <v>3.5</v>
      </c>
      <c r="R130" s="18" t="str">
        <f>(IF((VLOOKUP(Table2[[#This Row],[SKU]],'[1]All Skus'!$A:$Y,2,FALSE))="AMX",(VLOOKUP(Table2[[#This Row],[SKU]],'[1]All Skus'!$A:$Y,22,FALSE)),""))</f>
        <v>CN</v>
      </c>
      <c r="S130" s="18" t="str">
        <f>(IF((VLOOKUP(Table2[[#This Row],[SKU]],'[1]All Skus'!$A:$Y,2,FALSE))="AMX",(VLOOKUP(Table2[[#This Row],[SKU]],'[1]All Skus'!$A:$Y,23,FALSE)),""))</f>
        <v>Non Compliant</v>
      </c>
      <c r="T130" s="24" t="str">
        <f>(IF((VLOOKUP(Table2[[#This Row],[SKU]],'[1]All Skus'!$A:$Y,2,FALSE))="AMX",(VLOOKUP(Table2[[#This Row],[SKU]],'[1]All Skus'!$A:$Y,24,FALSE)),""))</f>
        <v>https://www.amx.com/en-US/products/dvx-2265-4k</v>
      </c>
      <c r="U130" s="18">
        <v>128</v>
      </c>
    </row>
    <row r="131" spans="1:21" ht="15" customHeight="1" x14ac:dyDescent="0.3">
      <c r="A131" s="16" t="s">
        <v>149</v>
      </c>
      <c r="B131" s="17" t="str">
        <f>(IF((VLOOKUP(Table2[[#This Row],[SKU]],'[1]All Skus'!$A:$Y,2,FALSE))="AMX",(VLOOKUP(Table2[[#This Row],[SKU]],'[1]All Skus'!$A:$Y,3,FALSE)),""))</f>
        <v>All-in-One Pres Switchers</v>
      </c>
      <c r="C131" s="17" t="str">
        <f>(IF((VLOOKUP(Table2[[#This Row],[SKU]],'[1]All Skus'!$A:$Y,2,FALSE))="AMX",(VLOOKUP(Table2[[#This Row],[SKU]],'[1]All Skus'!$A:$Y,4,FALSE)),""))</f>
        <v>DVX-3266-4K</v>
      </c>
      <c r="D131" s="18" t="str">
        <f>(IF((VLOOKUP(Table2[[#This Row],[SKU]],'[1]All Skus'!$A:$Y,2,FALSE))="AMX",(VLOOKUP(Table2[[#This Row],[SKU]],'[1]All Skus'!$A:$Y,5,FALSE)),""))</f>
        <v>AMX-ENV</v>
      </c>
      <c r="E131" s="19">
        <f>(IF((VLOOKUP(Table2[[#This Row],[SKU]],'[1]All Skus'!$A:$Y,2,FALSE))="AMX",(VLOOKUP(Table2[[#This Row],[SKU]],'[1]All Skus'!$A:$Y,6,FALSE)),""))</f>
        <v>0</v>
      </c>
      <c r="F131" s="19">
        <f>(IF((VLOOKUP(Table2[[#This Row],[SKU]],'[1]All Skus'!$A:$Y,2,FALSE))="AMX",(VLOOKUP(Table2[[#This Row],[SKU]],'[1]All Skus'!$A:$Y,7,FALSE)),""))</f>
        <v>0</v>
      </c>
      <c r="G131" s="20" t="str">
        <f>(IF((VLOOKUP(Table2[[#This Row],[SKU]],'[1]All Skus'!$A:$Y,2,FALSE))="AMX",(VLOOKUP(Table2[[#This Row],[SKU]],'[1]All Skus'!$A:$Y,8,FALSE)),""))</f>
        <v>8x4+2 4K60 4:4:4 All-In-One Presentation Switcher</v>
      </c>
      <c r="H131" s="20" t="str">
        <f>(IF((VLOOKUP(Table2[[#This Row],[SKU]],'[1]All Skus'!$A:$Y,2,FALSE))="AMX",(VLOOKUP(Table2[[#This Row],[SKU]],'[1]All Skus'!$A:$Y,9,FALSE)),""))</f>
        <v>8x4+2 4K60 4:4:4 Digital Video Presentation Switcher with HDR, HDCP 2.2, Video Scaling, Distance Transport, DSP, Advanced Feedback Suppression, 120W DriveCore Amplification, Integrated NX Controller</v>
      </c>
      <c r="I131" s="21">
        <f>(IF((VLOOKUP(Table2[[#This Row],[SKU]],'[1]All Skus'!$A:$Y,2,FALSE))="AMX",(VLOOKUP(Table2[[#This Row],[SKU]],'[1]All Skus'!$A:$Y,10,FALSE)),""))</f>
        <v>11884.6</v>
      </c>
      <c r="J131" s="21">
        <f>(IF((VLOOKUP(Table2[[#This Row],[SKU]],'[1]All Skus'!$A:$Y,2,FALSE))="AMX",(VLOOKUP(Table2[[#This Row],[SKU]],'[1]All Skus'!$A:$Y,11,FALSE)),""))</f>
        <v>11884.6</v>
      </c>
      <c r="K131" s="22">
        <f>(IF((VLOOKUP(Table2[[#This Row],[SKU]],'[1]All Skus'!$A:$Y,2,FALSE))="AMX",(VLOOKUP(Table2[[#This Row],[SKU]],'[1]All Skus'!$A:$Y,15,FALSE)),""))</f>
        <v>0</v>
      </c>
      <c r="L131" s="18">
        <f>(IF((VLOOKUP(Table2[[#This Row],[SKU]],'[1]All Skus'!$A:$Y,2,FALSE))="AMX",(VLOOKUP(Table2[[#This Row],[SKU]],'[1]All Skus'!$A:$Y,16,FALSE)),""))</f>
        <v>718878026458</v>
      </c>
      <c r="M131" s="18">
        <f>(IF((VLOOKUP(Table2[[#This Row],[SKU]],'[1]All Skus'!$A:$Y,2,FALSE))="AMX",(VLOOKUP(Table2[[#This Row],[SKU]],'[1]All Skus'!$A:$Y,17,FALSE)),""))</f>
        <v>0</v>
      </c>
      <c r="N131" s="23">
        <f>(IF((VLOOKUP(Table2[[#This Row],[SKU]],'[1]All Skus'!$A:$Y,2,FALSE))="AMX",(VLOOKUP(Table2[[#This Row],[SKU]],'[1]All Skus'!$A:$Y,18,FALSE)),""))</f>
        <v>26.24</v>
      </c>
      <c r="O131" s="23">
        <f>(IF((VLOOKUP(Table2[[#This Row],[SKU]],'[1]All Skus'!$A:$Y,2,FALSE))="AMX",(VLOOKUP(Table2[[#This Row],[SKU]],'[1]All Skus'!$A:$Y,19,FALSE)),""))</f>
        <v>17.329999999999998</v>
      </c>
      <c r="P131" s="23">
        <f>(IF((VLOOKUP(Table2[[#This Row],[SKU]],'[1]All Skus'!$A:$Y,2,FALSE))="AMX",(VLOOKUP(Table2[[#This Row],[SKU]],'[1]All Skus'!$A:$Y,20,FALSE)),""))</f>
        <v>15</v>
      </c>
      <c r="Q131" s="23">
        <f>(IF((VLOOKUP(Table2[[#This Row],[SKU]],'[1]All Skus'!$A:$Y,2,FALSE))="AMX",(VLOOKUP(Table2[[#This Row],[SKU]],'[1]All Skus'!$A:$Y,21,FALSE)),""))</f>
        <v>3.5</v>
      </c>
      <c r="R131" s="18" t="str">
        <f>(IF((VLOOKUP(Table2[[#This Row],[SKU]],'[1]All Skus'!$A:$Y,2,FALSE))="AMX",(VLOOKUP(Table2[[#This Row],[SKU]],'[1]All Skus'!$A:$Y,22,FALSE)),""))</f>
        <v>CN</v>
      </c>
      <c r="S131" s="18" t="str">
        <f>(IF((VLOOKUP(Table2[[#This Row],[SKU]],'[1]All Skus'!$A:$Y,2,FALSE))="AMX",(VLOOKUP(Table2[[#This Row],[SKU]],'[1]All Skus'!$A:$Y,23,FALSE)),""))</f>
        <v>Non Compliant</v>
      </c>
      <c r="T131" s="24" t="str">
        <f>(IF((VLOOKUP(Table2[[#This Row],[SKU]],'[1]All Skus'!$A:$Y,2,FALSE))="AMX",(VLOOKUP(Table2[[#This Row],[SKU]],'[1]All Skus'!$A:$Y,24,FALSE)),""))</f>
        <v>https://www.amx.com/en-US/products/dvx-3266-4k</v>
      </c>
      <c r="U131" s="18">
        <v>129</v>
      </c>
    </row>
    <row r="132" spans="1:21" ht="15" customHeight="1" x14ac:dyDescent="0.3">
      <c r="A132" s="16" t="s">
        <v>150</v>
      </c>
      <c r="B132" s="17" t="str">
        <f>(IF((VLOOKUP(Table2[[#This Row],[SKU]],'[1]All Skus'!$A:$Y,2,FALSE))="AMX",(VLOOKUP(Table2[[#This Row],[SKU]],'[1]All Skus'!$A:$Y,3,FALSE)),""))</f>
        <v>All-in-One Pres Switchers</v>
      </c>
      <c r="C132" s="17" t="str">
        <f>(IF((VLOOKUP(Table2[[#This Row],[SKU]],'[1]All Skus'!$A:$Y,2,FALSE))="AMX",(VLOOKUP(Table2[[#This Row],[SKU]],'[1]All Skus'!$A:$Y,4,FALSE)),""))</f>
        <v>DVX-2255HD-SP</v>
      </c>
      <c r="D132" s="18" t="str">
        <f>(IF((VLOOKUP(Table2[[#This Row],[SKU]],'[1]All Skus'!$A:$Y,2,FALSE))="AMX",(VLOOKUP(Table2[[#This Row],[SKU]],'[1]All Skus'!$A:$Y,5,FALSE)),""))</f>
        <v>AMX-ENV</v>
      </c>
      <c r="E132" s="19">
        <f>(IF((VLOOKUP(Table2[[#This Row],[SKU]],'[1]All Skus'!$A:$Y,2,FALSE))="AMX",(VLOOKUP(Table2[[#This Row],[SKU]],'[1]All Skus'!$A:$Y,6,FALSE)),""))</f>
        <v>0</v>
      </c>
      <c r="F132" s="28" t="str">
        <f>(IF((VLOOKUP(Table2[[#This Row],[SKU]],'[1]All Skus'!$A:$Y,2,FALSE))="AMX",(VLOOKUP(Table2[[#This Row],[SKU]],'[1]All Skus'!$A:$Y,7,FALSE)),""))</f>
        <v>Limited Quantity - REDUCED</v>
      </c>
      <c r="G132" s="20" t="str">
        <f>(IF((VLOOKUP(Table2[[#This Row],[SKU]],'[1]All Skus'!$A:$Y,2,FALSE))="AMX",(VLOOKUP(Table2[[#This Row],[SKU]],'[1]All Skus'!$A:$Y,8,FALSE)),""))</f>
        <v>6x3 All-In-One Presentation Switcher with 8 Ohms amplifier</v>
      </c>
      <c r="H132" s="20" t="str">
        <f>(IF((VLOOKUP(Table2[[#This Row],[SKU]],'[1]All Skus'!$A:$Y,2,FALSE))="AMX",(VLOOKUP(Table2[[#This Row],[SKU]],'[1]All Skus'!$A:$Y,9,FALSE)),""))</f>
        <v>6x3 All-In-One Presentation Switchers with NX Control (Multi-Format, HDMI and DXLink Inputs) - 2x25W 8-Ohm amplifier, includes integrated NX Controller and Multi-Format Matrix Switcher DXLink Output with InstaGate Pro, SmartScale, DSP Audio Processing</v>
      </c>
      <c r="I132" s="21">
        <f>(IF((VLOOKUP(Table2[[#This Row],[SKU]],'[1]All Skus'!$A:$Y,2,FALSE))="AMX",(VLOOKUP(Table2[[#This Row],[SKU]],'[1]All Skus'!$A:$Y,10,FALSE)),""))</f>
        <v>6633.2</v>
      </c>
      <c r="J132" s="21">
        <f>(IF((VLOOKUP(Table2[[#This Row],[SKU]],'[1]All Skus'!$A:$Y,2,FALSE))="AMX",(VLOOKUP(Table2[[#This Row],[SKU]],'[1]All Skus'!$A:$Y,11,FALSE)),""))</f>
        <v>3573</v>
      </c>
      <c r="K132" s="22">
        <f>(IF((VLOOKUP(Table2[[#This Row],[SKU]],'[1]All Skus'!$A:$Y,2,FALSE))="AMX",(VLOOKUP(Table2[[#This Row],[SKU]],'[1]All Skus'!$A:$Y,15,FALSE)),""))</f>
        <v>0</v>
      </c>
      <c r="L132" s="18">
        <f>(IF((VLOOKUP(Table2[[#This Row],[SKU]],'[1]All Skus'!$A:$Y,2,FALSE))="AMX",(VLOOKUP(Table2[[#This Row],[SKU]],'[1]All Skus'!$A:$Y,16,FALSE)),""))</f>
        <v>718878024768</v>
      </c>
      <c r="M132" s="18">
        <f>(IF((VLOOKUP(Table2[[#This Row],[SKU]],'[1]All Skus'!$A:$Y,2,FALSE))="AMX",(VLOOKUP(Table2[[#This Row],[SKU]],'[1]All Skus'!$A:$Y,17,FALSE)),""))</f>
        <v>0</v>
      </c>
      <c r="N132" s="23">
        <f>(IF((VLOOKUP(Table2[[#This Row],[SKU]],'[1]All Skus'!$A:$Y,2,FALSE))="AMX",(VLOOKUP(Table2[[#This Row],[SKU]],'[1]All Skus'!$A:$Y,18,FALSE)),""))</f>
        <v>18.2</v>
      </c>
      <c r="O132" s="23">
        <f>(IF((VLOOKUP(Table2[[#This Row],[SKU]],'[1]All Skus'!$A:$Y,2,FALSE))="AMX",(VLOOKUP(Table2[[#This Row],[SKU]],'[1]All Skus'!$A:$Y,19,FALSE)),""))</f>
        <v>17</v>
      </c>
      <c r="P132" s="23">
        <f>(IF((VLOOKUP(Table2[[#This Row],[SKU]],'[1]All Skus'!$A:$Y,2,FALSE))="AMX",(VLOOKUP(Table2[[#This Row],[SKU]],'[1]All Skus'!$A:$Y,20,FALSE)),""))</f>
        <v>14</v>
      </c>
      <c r="Q132" s="23">
        <f>(IF((VLOOKUP(Table2[[#This Row],[SKU]],'[1]All Skus'!$A:$Y,2,FALSE))="AMX",(VLOOKUP(Table2[[#This Row],[SKU]],'[1]All Skus'!$A:$Y,21,FALSE)),""))</f>
        <v>5.1875</v>
      </c>
      <c r="R132" s="18" t="str">
        <f>(IF((VLOOKUP(Table2[[#This Row],[SKU]],'[1]All Skus'!$A:$Y,2,FALSE))="AMX",(VLOOKUP(Table2[[#This Row],[SKU]],'[1]All Skus'!$A:$Y,22,FALSE)),""))</f>
        <v>MX</v>
      </c>
      <c r="S132" s="18" t="str">
        <f>(IF((VLOOKUP(Table2[[#This Row],[SKU]],'[1]All Skus'!$A:$Y,2,FALSE))="AMX",(VLOOKUP(Table2[[#This Row],[SKU]],'[1]All Skus'!$A:$Y,23,FALSE)),""))</f>
        <v>Compliant</v>
      </c>
      <c r="T132" s="24" t="str">
        <f>(IF((VLOOKUP(Table2[[#This Row],[SKU]],'[1]All Skus'!$A:$Y,2,FALSE))="AMX",(VLOOKUP(Table2[[#This Row],[SKU]],'[1]All Skus'!$A:$Y,24,FALSE)),""))</f>
        <v>https://www.amx.com/en-US/products/dvx-2255hd</v>
      </c>
      <c r="U132" s="18">
        <v>130</v>
      </c>
    </row>
    <row r="133" spans="1:21" ht="15" customHeight="1" x14ac:dyDescent="0.3">
      <c r="A133" s="16" t="s">
        <v>151</v>
      </c>
      <c r="B133" s="17" t="str">
        <f>(IF((VLOOKUP(Table2[[#This Row],[SKU]],'[1]All Skus'!$A:$Y,2,FALSE))="AMX",(VLOOKUP(Table2[[#This Row],[SKU]],'[1]All Skus'!$A:$Y,3,FALSE)),""))</f>
        <v>All-in-One Pres Switchers</v>
      </c>
      <c r="C133" s="17" t="str">
        <f>(IF((VLOOKUP(Table2[[#This Row],[SKU]],'[1]All Skus'!$A:$Y,2,FALSE))="AMX",(VLOOKUP(Table2[[#This Row],[SKU]],'[1]All Skus'!$A:$Y,4,FALSE)),""))</f>
        <v>DVX-2255HD-T</v>
      </c>
      <c r="D133" s="18" t="str">
        <f>(IF((VLOOKUP(Table2[[#This Row],[SKU]],'[1]All Skus'!$A:$Y,2,FALSE))="AMX",(VLOOKUP(Table2[[#This Row],[SKU]],'[1]All Skus'!$A:$Y,5,FALSE)),""))</f>
        <v>AMX-ENV</v>
      </c>
      <c r="E133" s="19">
        <f>(IF((VLOOKUP(Table2[[#This Row],[SKU]],'[1]All Skus'!$A:$Y,2,FALSE))="AMX",(VLOOKUP(Table2[[#This Row],[SKU]],'[1]All Skus'!$A:$Y,6,FALSE)),""))</f>
        <v>0</v>
      </c>
      <c r="F133" s="28" t="str">
        <f>(IF((VLOOKUP(Table2[[#This Row],[SKU]],'[1]All Skus'!$A:$Y,2,FALSE))="AMX",(VLOOKUP(Table2[[#This Row],[SKU]],'[1]All Skus'!$A:$Y,7,FALSE)),""))</f>
        <v>Limited Quantity - REDUCED</v>
      </c>
      <c r="G133" s="20" t="str">
        <f>(IF((VLOOKUP(Table2[[#This Row],[SKU]],'[1]All Skus'!$A:$Y,2,FALSE))="AMX",(VLOOKUP(Table2[[#This Row],[SKU]],'[1]All Skus'!$A:$Y,8,FALSE)),""))</f>
        <v>6x3 All-In-One Presentation Switcher with  70/100V amplifier</v>
      </c>
      <c r="H133" s="20" t="str">
        <f>(IF((VLOOKUP(Table2[[#This Row],[SKU]],'[1]All Skus'!$A:$Y,2,FALSE))="AMX",(VLOOKUP(Table2[[#This Row],[SKU]],'[1]All Skus'!$A:$Y,9,FALSE)),""))</f>
        <v>6x3 All-In-One Presentation Switchers with NX Control (Multi-Format, HDMI and DXLink Inputs) - 75W, 70/100V amplifier, includes integrated NX Controller and Multi-Format Matrix Switcher with DXLink Output InstaGate Pro, SmartScale, DSP Audio Processing</v>
      </c>
      <c r="I133" s="21">
        <f>(IF((VLOOKUP(Table2[[#This Row],[SKU]],'[1]All Skus'!$A:$Y,2,FALSE))="AMX",(VLOOKUP(Table2[[#This Row],[SKU]],'[1]All Skus'!$A:$Y,10,FALSE)),""))</f>
        <v>6633.2</v>
      </c>
      <c r="J133" s="21">
        <f>(IF((VLOOKUP(Table2[[#This Row],[SKU]],'[1]All Skus'!$A:$Y,2,FALSE))="AMX",(VLOOKUP(Table2[[#This Row],[SKU]],'[1]All Skus'!$A:$Y,11,FALSE)),""))</f>
        <v>3729.01</v>
      </c>
      <c r="K133" s="22">
        <f>(IF((VLOOKUP(Table2[[#This Row],[SKU]],'[1]All Skus'!$A:$Y,2,FALSE))="AMX",(VLOOKUP(Table2[[#This Row],[SKU]],'[1]All Skus'!$A:$Y,15,FALSE)),""))</f>
        <v>0</v>
      </c>
      <c r="L133" s="18">
        <f>(IF((VLOOKUP(Table2[[#This Row],[SKU]],'[1]All Skus'!$A:$Y,2,FALSE))="AMX",(VLOOKUP(Table2[[#This Row],[SKU]],'[1]All Skus'!$A:$Y,16,FALSE)),""))</f>
        <v>718878247556</v>
      </c>
      <c r="M133" s="18">
        <f>(IF((VLOOKUP(Table2[[#This Row],[SKU]],'[1]All Skus'!$A:$Y,2,FALSE))="AMX",(VLOOKUP(Table2[[#This Row],[SKU]],'[1]All Skus'!$A:$Y,17,FALSE)),""))</f>
        <v>0</v>
      </c>
      <c r="N133" s="23">
        <f>(IF((VLOOKUP(Table2[[#This Row],[SKU]],'[1]All Skus'!$A:$Y,2,FALSE))="AMX",(VLOOKUP(Table2[[#This Row],[SKU]],'[1]All Skus'!$A:$Y,18,FALSE)),""))</f>
        <v>18.2</v>
      </c>
      <c r="O133" s="23">
        <f>(IF((VLOOKUP(Table2[[#This Row],[SKU]],'[1]All Skus'!$A:$Y,2,FALSE))="AMX",(VLOOKUP(Table2[[#This Row],[SKU]],'[1]All Skus'!$A:$Y,19,FALSE)),""))</f>
        <v>17</v>
      </c>
      <c r="P133" s="23">
        <f>(IF((VLOOKUP(Table2[[#This Row],[SKU]],'[1]All Skus'!$A:$Y,2,FALSE))="AMX",(VLOOKUP(Table2[[#This Row],[SKU]],'[1]All Skus'!$A:$Y,20,FALSE)),""))</f>
        <v>14</v>
      </c>
      <c r="Q133" s="23">
        <f>(IF((VLOOKUP(Table2[[#This Row],[SKU]],'[1]All Skus'!$A:$Y,2,FALSE))="AMX",(VLOOKUP(Table2[[#This Row],[SKU]],'[1]All Skus'!$A:$Y,21,FALSE)),""))</f>
        <v>5.1875</v>
      </c>
      <c r="R133" s="18" t="str">
        <f>(IF((VLOOKUP(Table2[[#This Row],[SKU]],'[1]All Skus'!$A:$Y,2,FALSE))="AMX",(VLOOKUP(Table2[[#This Row],[SKU]],'[1]All Skus'!$A:$Y,22,FALSE)),""))</f>
        <v>MX</v>
      </c>
      <c r="S133" s="18" t="str">
        <f>(IF((VLOOKUP(Table2[[#This Row],[SKU]],'[1]All Skus'!$A:$Y,2,FALSE))="AMX",(VLOOKUP(Table2[[#This Row],[SKU]],'[1]All Skus'!$A:$Y,23,FALSE)),""))</f>
        <v>Compliant</v>
      </c>
      <c r="T133" s="24" t="str">
        <f>(IF((VLOOKUP(Table2[[#This Row],[SKU]],'[1]All Skus'!$A:$Y,2,FALSE))="AMX",(VLOOKUP(Table2[[#This Row],[SKU]],'[1]All Skus'!$A:$Y,24,FALSE)),""))</f>
        <v>https://www.amx.com/en-US/products/dvx-2255hd</v>
      </c>
      <c r="U133" s="18">
        <v>131</v>
      </c>
    </row>
    <row r="134" spans="1:21" ht="15" customHeight="1" x14ac:dyDescent="0.3">
      <c r="A134" s="16" t="s">
        <v>152</v>
      </c>
      <c r="B134" s="17" t="str">
        <f>(IF((VLOOKUP(Table2[[#This Row],[SKU]],'[1]All Skus'!$A:$Y,2,FALSE))="AMX",(VLOOKUP(Table2[[#This Row],[SKU]],'[1]All Skus'!$A:$Y,3,FALSE)),""))</f>
        <v>Central Controllers</v>
      </c>
      <c r="C134" s="17" t="str">
        <f>(IF((VLOOKUP(Table2[[#This Row],[SKU]],'[1]All Skus'!$A:$Y,2,FALSE))="AMX",(VLOOKUP(Table2[[#This Row],[SKU]],'[1]All Skus'!$A:$Y,4,FALSE)),""))</f>
        <v>EXB-IRS4</v>
      </c>
      <c r="D134" s="18" t="str">
        <f>(IF((VLOOKUP(Table2[[#This Row],[SKU]],'[1]All Skus'!$A:$Y,2,FALSE))="AMX",(VLOOKUP(Table2[[#This Row],[SKU]],'[1]All Skus'!$A:$Y,5,FALSE)),""))</f>
        <v>AMX-DC</v>
      </c>
      <c r="E134" s="19">
        <f>(IF((VLOOKUP(Table2[[#This Row],[SKU]],'[1]All Skus'!$A:$Y,2,FALSE))="AMX",(VLOOKUP(Table2[[#This Row],[SKU]],'[1]All Skus'!$A:$Y,6,FALSE)),""))</f>
        <v>0</v>
      </c>
      <c r="F134" s="19" t="str">
        <f>(IF((VLOOKUP(Table2[[#This Row],[SKU]],'[1]All Skus'!$A:$Y,2,FALSE))="AMX",(VLOOKUP(Table2[[#This Row],[SKU]],'[1]All Skus'!$A:$Y,7,FALSE)),""))</f>
        <v>Limited Quantity</v>
      </c>
      <c r="G134" s="20" t="str">
        <f>(IF((VLOOKUP(Table2[[#This Row],[SKU]],'[1]All Skus'!$A:$Y,2,FALSE))="AMX",(VLOOKUP(Table2[[#This Row],[SKU]],'[1]All Skus'!$A:$Y,8,FALSE)),""))</f>
        <v>4 Infrared control port expansion over Ethernet</v>
      </c>
      <c r="H134" s="20" t="str">
        <f>(IF((VLOOKUP(Table2[[#This Row],[SKU]],'[1]All Skus'!$A:$Y,2,FALSE))="AMX",(VLOOKUP(Table2[[#This Row],[SKU]],'[1]All Skus'!$A:$Y,9,FALSE)),""))</f>
        <v>ICSLan IR/S Interface, 4 IR/S and 4 Inputs</v>
      </c>
      <c r="I134" s="21">
        <f>(IF((VLOOKUP(Table2[[#This Row],[SKU]],'[1]All Skus'!$A:$Y,2,FALSE))="AMX",(VLOOKUP(Table2[[#This Row],[SKU]],'[1]All Skus'!$A:$Y,10,FALSE)),""))</f>
        <v>861.08</v>
      </c>
      <c r="J134" s="21">
        <f>(IF((VLOOKUP(Table2[[#This Row],[SKU]],'[1]All Skus'!$A:$Y,2,FALSE))="AMX",(VLOOKUP(Table2[[#This Row],[SKU]],'[1]All Skus'!$A:$Y,11,FALSE)),""))</f>
        <v>861.08</v>
      </c>
      <c r="K134" s="22">
        <f>(IF((VLOOKUP(Table2[[#This Row],[SKU]],'[1]All Skus'!$A:$Y,2,FALSE))="AMX",(VLOOKUP(Table2[[#This Row],[SKU]],'[1]All Skus'!$A:$Y,15,FALSE)),""))</f>
        <v>0</v>
      </c>
      <c r="L134" s="18">
        <f>(IF((VLOOKUP(Table2[[#This Row],[SKU]],'[1]All Skus'!$A:$Y,2,FALSE))="AMX",(VLOOKUP(Table2[[#This Row],[SKU]],'[1]All Skus'!$A:$Y,16,FALSE)),""))</f>
        <v>718878230220</v>
      </c>
      <c r="M134" s="18">
        <f>(IF((VLOOKUP(Table2[[#This Row],[SKU]],'[1]All Skus'!$A:$Y,2,FALSE))="AMX",(VLOOKUP(Table2[[#This Row],[SKU]],'[1]All Skus'!$A:$Y,17,FALSE)),""))</f>
        <v>0</v>
      </c>
      <c r="N134" s="23">
        <f>(IF((VLOOKUP(Table2[[#This Row],[SKU]],'[1]All Skus'!$A:$Y,2,FALSE))="AMX",(VLOOKUP(Table2[[#This Row],[SKU]],'[1]All Skus'!$A:$Y,18,FALSE)),""))</f>
        <v>1</v>
      </c>
      <c r="O134" s="23">
        <f>(IF((VLOOKUP(Table2[[#This Row],[SKU]],'[1]All Skus'!$A:$Y,2,FALSE))="AMX",(VLOOKUP(Table2[[#This Row],[SKU]],'[1]All Skus'!$A:$Y,19,FALSE)),""))</f>
        <v>4.38</v>
      </c>
      <c r="P134" s="23">
        <f>(IF((VLOOKUP(Table2[[#This Row],[SKU]],'[1]All Skus'!$A:$Y,2,FALSE))="AMX",(VLOOKUP(Table2[[#This Row],[SKU]],'[1]All Skus'!$A:$Y,20,FALSE)),""))</f>
        <v>5.13</v>
      </c>
      <c r="Q134" s="23">
        <f>(IF((VLOOKUP(Table2[[#This Row],[SKU]],'[1]All Skus'!$A:$Y,2,FALSE))="AMX",(VLOOKUP(Table2[[#This Row],[SKU]],'[1]All Skus'!$A:$Y,21,FALSE)),""))</f>
        <v>1</v>
      </c>
      <c r="R134" s="18" t="str">
        <f>(IF((VLOOKUP(Table2[[#This Row],[SKU]],'[1]All Skus'!$A:$Y,2,FALSE))="AMX",(VLOOKUP(Table2[[#This Row],[SKU]],'[1]All Skus'!$A:$Y,22,FALSE)),""))</f>
        <v>MX</v>
      </c>
      <c r="S134" s="18" t="str">
        <f>(IF((VLOOKUP(Table2[[#This Row],[SKU]],'[1]All Skus'!$A:$Y,2,FALSE))="AMX",(VLOOKUP(Table2[[#This Row],[SKU]],'[1]All Skus'!$A:$Y,23,FALSE)),""))</f>
        <v>Compliant</v>
      </c>
      <c r="T134" s="24" t="str">
        <f>(IF((VLOOKUP(Table2[[#This Row],[SKU]],'[1]All Skus'!$A:$Y,2,FALSE))="AMX",(VLOOKUP(Table2[[#This Row],[SKU]],'[1]All Skus'!$A:$Y,24,FALSE)),""))</f>
        <v>https://www.amx.com/en-US/products/exb-irs4</v>
      </c>
      <c r="U134" s="18">
        <v>132</v>
      </c>
    </row>
    <row r="135" spans="1:21" ht="15" customHeight="1" x14ac:dyDescent="0.3">
      <c r="A135" s="16" t="s">
        <v>153</v>
      </c>
      <c r="B135" s="17" t="str">
        <f>(IF((VLOOKUP(Table2[[#This Row],[SKU]],'[1]All Skus'!$A:$Y,2,FALSE))="AMX",(VLOOKUP(Table2[[#This Row],[SKU]],'[1]All Skus'!$A:$Y,3,FALSE)),""))</f>
        <v>Central Controllers</v>
      </c>
      <c r="C135" s="17" t="str">
        <f>(IF((VLOOKUP(Table2[[#This Row],[SKU]],'[1]All Skus'!$A:$Y,2,FALSE))="AMX",(VLOOKUP(Table2[[#This Row],[SKU]],'[1]All Skus'!$A:$Y,4,FALSE)),""))</f>
        <v>EXB-MP1</v>
      </c>
      <c r="D135" s="18" t="str">
        <f>(IF((VLOOKUP(Table2[[#This Row],[SKU]],'[1]All Skus'!$A:$Y,2,FALSE))="AMX",(VLOOKUP(Table2[[#This Row],[SKU]],'[1]All Skus'!$A:$Y,5,FALSE)),""))</f>
        <v>AMX-DC</v>
      </c>
      <c r="E135" s="19">
        <f>(IF((VLOOKUP(Table2[[#This Row],[SKU]],'[1]All Skus'!$A:$Y,2,FALSE))="AMX",(VLOOKUP(Table2[[#This Row],[SKU]],'[1]All Skus'!$A:$Y,6,FALSE)),""))</f>
        <v>0</v>
      </c>
      <c r="F135" s="19" t="str">
        <f>(IF((VLOOKUP(Table2[[#This Row],[SKU]],'[1]All Skus'!$A:$Y,2,FALSE))="AMX",(VLOOKUP(Table2[[#This Row],[SKU]],'[1]All Skus'!$A:$Y,7,FALSE)),""))</f>
        <v>Limited Quantity</v>
      </c>
      <c r="G135" s="20" t="str">
        <f>(IF((VLOOKUP(Table2[[#This Row],[SKU]],'[1]All Skus'!$A:$Y,2,FALSE))="AMX",(VLOOKUP(Table2[[#This Row],[SKU]],'[1]All Skus'!$A:$Y,8,FALSE)),""))</f>
        <v>Multi-Port expansion over Ethernet</v>
      </c>
      <c r="H135" s="20" t="str">
        <f>(IF((VLOOKUP(Table2[[#This Row],[SKU]],'[1]All Skus'!$A:$Y,2,FALSE))="AMX",(VLOOKUP(Table2[[#This Row],[SKU]],'[1]All Skus'!$A:$Y,9,FALSE)),""))</f>
        <v>ICSLan Multi-Port, 1 COM, 1 IR/S, 2 I/O, 1 IR RX</v>
      </c>
      <c r="I135" s="21">
        <f>(IF((VLOOKUP(Table2[[#This Row],[SKU]],'[1]All Skus'!$A:$Y,2,FALSE))="AMX",(VLOOKUP(Table2[[#This Row],[SKU]],'[1]All Skus'!$A:$Y,10,FALSE)),""))</f>
        <v>861.08</v>
      </c>
      <c r="J135" s="21">
        <f>(IF((VLOOKUP(Table2[[#This Row],[SKU]],'[1]All Skus'!$A:$Y,2,FALSE))="AMX",(VLOOKUP(Table2[[#This Row],[SKU]],'[1]All Skus'!$A:$Y,11,FALSE)),""))</f>
        <v>861.08</v>
      </c>
      <c r="K135" s="22">
        <f>(IF((VLOOKUP(Table2[[#This Row],[SKU]],'[1]All Skus'!$A:$Y,2,FALSE))="AMX",(VLOOKUP(Table2[[#This Row],[SKU]],'[1]All Skus'!$A:$Y,15,FALSE)),""))</f>
        <v>0</v>
      </c>
      <c r="L135" s="18">
        <f>(IF((VLOOKUP(Table2[[#This Row],[SKU]],'[1]All Skus'!$A:$Y,2,FALSE))="AMX",(VLOOKUP(Table2[[#This Row],[SKU]],'[1]All Skus'!$A:$Y,16,FALSE)),""))</f>
        <v>718878230336</v>
      </c>
      <c r="M135" s="18">
        <f>(IF((VLOOKUP(Table2[[#This Row],[SKU]],'[1]All Skus'!$A:$Y,2,FALSE))="AMX",(VLOOKUP(Table2[[#This Row],[SKU]],'[1]All Skus'!$A:$Y,17,FALSE)),""))</f>
        <v>0</v>
      </c>
      <c r="N135" s="23">
        <f>(IF((VLOOKUP(Table2[[#This Row],[SKU]],'[1]All Skus'!$A:$Y,2,FALSE))="AMX",(VLOOKUP(Table2[[#This Row],[SKU]],'[1]All Skus'!$A:$Y,18,FALSE)),""))</f>
        <v>1</v>
      </c>
      <c r="O135" s="23">
        <f>(IF((VLOOKUP(Table2[[#This Row],[SKU]],'[1]All Skus'!$A:$Y,2,FALSE))="AMX",(VLOOKUP(Table2[[#This Row],[SKU]],'[1]All Skus'!$A:$Y,19,FALSE)),""))</f>
        <v>3</v>
      </c>
      <c r="P135" s="23">
        <f>(IF((VLOOKUP(Table2[[#This Row],[SKU]],'[1]All Skus'!$A:$Y,2,FALSE))="AMX",(VLOOKUP(Table2[[#This Row],[SKU]],'[1]All Skus'!$A:$Y,20,FALSE)),""))</f>
        <v>4.8099999999999996</v>
      </c>
      <c r="Q135" s="23">
        <f>(IF((VLOOKUP(Table2[[#This Row],[SKU]],'[1]All Skus'!$A:$Y,2,FALSE))="AMX",(VLOOKUP(Table2[[#This Row],[SKU]],'[1]All Skus'!$A:$Y,21,FALSE)),""))</f>
        <v>3</v>
      </c>
      <c r="R135" s="18" t="str">
        <f>(IF((VLOOKUP(Table2[[#This Row],[SKU]],'[1]All Skus'!$A:$Y,2,FALSE))="AMX",(VLOOKUP(Table2[[#This Row],[SKU]],'[1]All Skus'!$A:$Y,22,FALSE)),""))</f>
        <v>MX</v>
      </c>
      <c r="S135" s="18" t="str">
        <f>(IF((VLOOKUP(Table2[[#This Row],[SKU]],'[1]All Skus'!$A:$Y,2,FALSE))="AMX",(VLOOKUP(Table2[[#This Row],[SKU]],'[1]All Skus'!$A:$Y,23,FALSE)),""))</f>
        <v>Compliant</v>
      </c>
      <c r="T135" s="24" t="str">
        <f>(IF((VLOOKUP(Table2[[#This Row],[SKU]],'[1]All Skus'!$A:$Y,2,FALSE))="AMX",(VLOOKUP(Table2[[#This Row],[SKU]],'[1]All Skus'!$A:$Y,24,FALSE)),""))</f>
        <v>https://www.amx.com/en-US/products/exb-mp1</v>
      </c>
      <c r="U135" s="18">
        <v>133</v>
      </c>
    </row>
    <row r="136" spans="1:21" ht="15" customHeight="1" x14ac:dyDescent="0.3">
      <c r="A136" s="16" t="s">
        <v>154</v>
      </c>
      <c r="B136" s="17" t="str">
        <f>(IF((VLOOKUP(Table2[[#This Row],[SKU]],'[1]All Skus'!$A:$Y,2,FALSE))="AMX",(VLOOKUP(Table2[[#This Row],[SKU]],'[1]All Skus'!$A:$Y,3,FALSE)),""))</f>
        <v>Control Pads</v>
      </c>
      <c r="C136" s="17" t="str">
        <f>(IF((VLOOKUP(Table2[[#This Row],[SKU]],'[1]All Skus'!$A:$Y,2,FALSE))="AMX",(VLOOKUP(Table2[[#This Row],[SKU]],'[1]All Skus'!$A:$Y,4,FALSE)),""))</f>
        <v>MCP-106L-BL</v>
      </c>
      <c r="D136" s="18" t="str">
        <f>(IF((VLOOKUP(Table2[[#This Row],[SKU]],'[1]All Skus'!$A:$Y,2,FALSE))="AMX",(VLOOKUP(Table2[[#This Row],[SKU]],'[1]All Skus'!$A:$Y,5,FALSE)),""))</f>
        <v>AMX-DC</v>
      </c>
      <c r="E136" s="19">
        <f>(IF((VLOOKUP(Table2[[#This Row],[SKU]],'[1]All Skus'!$A:$Y,2,FALSE))="AMX",(VLOOKUP(Table2[[#This Row],[SKU]],'[1]All Skus'!$A:$Y,6,FALSE)),""))</f>
        <v>0</v>
      </c>
      <c r="F136" s="19">
        <f>(IF((VLOOKUP(Table2[[#This Row],[SKU]],'[1]All Skus'!$A:$Y,2,FALSE))="AMX",(VLOOKUP(Table2[[#This Row],[SKU]],'[1]All Skus'!$A:$Y,7,FALSE)),""))</f>
        <v>0</v>
      </c>
      <c r="G136" s="20" t="str">
        <f>(IF((VLOOKUP(Table2[[#This Row],[SKU]],'[1]All Skus'!$A:$Y,2,FALSE))="AMX",(VLOOKUP(Table2[[#This Row],[SKU]],'[1]All Skus'!$A:$Y,8,FALSE)),""))</f>
        <v>Massio™ 6-Button ControlPad - Black - Landscape</v>
      </c>
      <c r="H136" s="20" t="str">
        <f>(IF((VLOOKUP(Table2[[#This Row],[SKU]],'[1]All Skus'!$A:$Y,2,FALSE))="AMX",(VLOOKUP(Table2[[#This Row],[SKU]],'[1]All Skus'!$A:$Y,9,FALSE)),""))</f>
        <v>Massio 6-Button Ethernet ControlPad, Landscape Black - Fits into standard 1 gang US, UK or EU back box</v>
      </c>
      <c r="I136" s="21">
        <f>(IF((VLOOKUP(Table2[[#This Row],[SKU]],'[1]All Skus'!$A:$Y,2,FALSE))="AMX",(VLOOKUP(Table2[[#This Row],[SKU]],'[1]All Skus'!$A:$Y,10,FALSE)),""))</f>
        <v>903.31</v>
      </c>
      <c r="J136" s="21">
        <f>(IF((VLOOKUP(Table2[[#This Row],[SKU]],'[1]All Skus'!$A:$Y,2,FALSE))="AMX",(VLOOKUP(Table2[[#This Row],[SKU]],'[1]All Skus'!$A:$Y,11,FALSE)),""))</f>
        <v>903.31</v>
      </c>
      <c r="K136" s="22">
        <f>(IF((VLOOKUP(Table2[[#This Row],[SKU]],'[1]All Skus'!$A:$Y,2,FALSE))="AMX",(VLOOKUP(Table2[[#This Row],[SKU]],'[1]All Skus'!$A:$Y,15,FALSE)),""))</f>
        <v>0</v>
      </c>
      <c r="L136" s="18">
        <f>(IF((VLOOKUP(Table2[[#This Row],[SKU]],'[1]All Skus'!$A:$Y,2,FALSE))="AMX",(VLOOKUP(Table2[[#This Row],[SKU]],'[1]All Skus'!$A:$Y,16,FALSE)),""))</f>
        <v>718878024805</v>
      </c>
      <c r="M136" s="18">
        <f>(IF((VLOOKUP(Table2[[#This Row],[SKU]],'[1]All Skus'!$A:$Y,2,FALSE))="AMX",(VLOOKUP(Table2[[#This Row],[SKU]],'[1]All Skus'!$A:$Y,17,FALSE)),""))</f>
        <v>0</v>
      </c>
      <c r="N136" s="23">
        <f>(IF((VLOOKUP(Table2[[#This Row],[SKU]],'[1]All Skus'!$A:$Y,2,FALSE))="AMX",(VLOOKUP(Table2[[#This Row],[SKU]],'[1]All Skus'!$A:$Y,18,FALSE)),""))</f>
        <v>0.25</v>
      </c>
      <c r="O136" s="23">
        <f>(IF((VLOOKUP(Table2[[#This Row],[SKU]],'[1]All Skus'!$A:$Y,2,FALSE))="AMX",(VLOOKUP(Table2[[#This Row],[SKU]],'[1]All Skus'!$A:$Y,19,FALSE)),""))</f>
        <v>3.44</v>
      </c>
      <c r="P136" s="23">
        <f>(IF((VLOOKUP(Table2[[#This Row],[SKU]],'[1]All Skus'!$A:$Y,2,FALSE))="AMX",(VLOOKUP(Table2[[#This Row],[SKU]],'[1]All Skus'!$A:$Y,20,FALSE)),""))</f>
        <v>4.6900000000000004</v>
      </c>
      <c r="Q136" s="23">
        <f>(IF((VLOOKUP(Table2[[#This Row],[SKU]],'[1]All Skus'!$A:$Y,2,FALSE))="AMX",(VLOOKUP(Table2[[#This Row],[SKU]],'[1]All Skus'!$A:$Y,21,FALSE)),""))</f>
        <v>0.56000000000000005</v>
      </c>
      <c r="R136" s="18" t="str">
        <f>(IF((VLOOKUP(Table2[[#This Row],[SKU]],'[1]All Skus'!$A:$Y,2,FALSE))="AMX",(VLOOKUP(Table2[[#This Row],[SKU]],'[1]All Skus'!$A:$Y,22,FALSE)),""))</f>
        <v>MX</v>
      </c>
      <c r="S136" s="18" t="str">
        <f>(IF((VLOOKUP(Table2[[#This Row],[SKU]],'[1]All Skus'!$A:$Y,2,FALSE))="AMX",(VLOOKUP(Table2[[#This Row],[SKU]],'[1]All Skus'!$A:$Y,23,FALSE)),""))</f>
        <v>Compliant</v>
      </c>
      <c r="T136" s="24" t="str">
        <f>(IF((VLOOKUP(Table2[[#This Row],[SKU]],'[1]All Skus'!$A:$Y,2,FALSE))="AMX",(VLOOKUP(Table2[[#This Row],[SKU]],'[1]All Skus'!$A:$Y,24,FALSE)),""))</f>
        <v>https://www.amx.com/en-US/products/mcp-106</v>
      </c>
      <c r="U136" s="18">
        <v>134</v>
      </c>
    </row>
    <row r="137" spans="1:21" ht="15" customHeight="1" x14ac:dyDescent="0.3">
      <c r="A137" s="16" t="s">
        <v>155</v>
      </c>
      <c r="B137" s="17" t="str">
        <f>(IF((VLOOKUP(Table2[[#This Row],[SKU]],'[1]All Skus'!$A:$Y,2,FALSE))="AMX",(VLOOKUP(Table2[[#This Row],[SKU]],'[1]All Skus'!$A:$Y,3,FALSE)),""))</f>
        <v>Control Pads</v>
      </c>
      <c r="C137" s="17" t="str">
        <f>(IF((VLOOKUP(Table2[[#This Row],[SKU]],'[1]All Skus'!$A:$Y,2,FALSE))="AMX",(VLOOKUP(Table2[[#This Row],[SKU]],'[1]All Skus'!$A:$Y,4,FALSE)),""))</f>
        <v>MCP-106L-WH</v>
      </c>
      <c r="D137" s="18" t="str">
        <f>(IF((VLOOKUP(Table2[[#This Row],[SKU]],'[1]All Skus'!$A:$Y,2,FALSE))="AMX",(VLOOKUP(Table2[[#This Row],[SKU]],'[1]All Skus'!$A:$Y,5,FALSE)),""))</f>
        <v>AMX-DC</v>
      </c>
      <c r="E137" s="19">
        <f>(IF((VLOOKUP(Table2[[#This Row],[SKU]],'[1]All Skus'!$A:$Y,2,FALSE))="AMX",(VLOOKUP(Table2[[#This Row],[SKU]],'[1]All Skus'!$A:$Y,6,FALSE)),""))</f>
        <v>0</v>
      </c>
      <c r="F137" s="19">
        <f>(IF((VLOOKUP(Table2[[#This Row],[SKU]],'[1]All Skus'!$A:$Y,2,FALSE))="AMX",(VLOOKUP(Table2[[#This Row],[SKU]],'[1]All Skus'!$A:$Y,7,FALSE)),""))</f>
        <v>0</v>
      </c>
      <c r="G137" s="20" t="str">
        <f>(IF((VLOOKUP(Table2[[#This Row],[SKU]],'[1]All Skus'!$A:$Y,2,FALSE))="AMX",(VLOOKUP(Table2[[#This Row],[SKU]],'[1]All Skus'!$A:$Y,8,FALSE)),""))</f>
        <v>Massio™ 6-Button ControlPad - White - Landscape</v>
      </c>
      <c r="H137" s="20" t="str">
        <f>(IF((VLOOKUP(Table2[[#This Row],[SKU]],'[1]All Skus'!$A:$Y,2,FALSE))="AMX",(VLOOKUP(Table2[[#This Row],[SKU]],'[1]All Skus'!$A:$Y,9,FALSE)),""))</f>
        <v>Massio 6-Button Ethernet ControlPad, Landscape Black - Fits into standard 1 gang US, UK or EU back box</v>
      </c>
      <c r="I137" s="21">
        <f>(IF((VLOOKUP(Table2[[#This Row],[SKU]],'[1]All Skus'!$A:$Y,2,FALSE))="AMX",(VLOOKUP(Table2[[#This Row],[SKU]],'[1]All Skus'!$A:$Y,10,FALSE)),""))</f>
        <v>903.31</v>
      </c>
      <c r="J137" s="21">
        <f>(IF((VLOOKUP(Table2[[#This Row],[SKU]],'[1]All Skus'!$A:$Y,2,FALSE))="AMX",(VLOOKUP(Table2[[#This Row],[SKU]],'[1]All Skus'!$A:$Y,11,FALSE)),""))</f>
        <v>903.31</v>
      </c>
      <c r="K137" s="22">
        <f>(IF((VLOOKUP(Table2[[#This Row],[SKU]],'[1]All Skus'!$A:$Y,2,FALSE))="AMX",(VLOOKUP(Table2[[#This Row],[SKU]],'[1]All Skus'!$A:$Y,15,FALSE)),""))</f>
        <v>0</v>
      </c>
      <c r="L137" s="18">
        <f>(IF((VLOOKUP(Table2[[#This Row],[SKU]],'[1]All Skus'!$A:$Y,2,FALSE))="AMX",(VLOOKUP(Table2[[#This Row],[SKU]],'[1]All Skus'!$A:$Y,16,FALSE)),""))</f>
        <v>718878022863</v>
      </c>
      <c r="M137" s="18">
        <f>(IF((VLOOKUP(Table2[[#This Row],[SKU]],'[1]All Skus'!$A:$Y,2,FALSE))="AMX",(VLOOKUP(Table2[[#This Row],[SKU]],'[1]All Skus'!$A:$Y,17,FALSE)),""))</f>
        <v>0</v>
      </c>
      <c r="N137" s="23">
        <f>(IF((VLOOKUP(Table2[[#This Row],[SKU]],'[1]All Skus'!$A:$Y,2,FALSE))="AMX",(VLOOKUP(Table2[[#This Row],[SKU]],'[1]All Skus'!$A:$Y,18,FALSE)),""))</f>
        <v>0.25</v>
      </c>
      <c r="O137" s="23">
        <f>(IF((VLOOKUP(Table2[[#This Row],[SKU]],'[1]All Skus'!$A:$Y,2,FALSE))="AMX",(VLOOKUP(Table2[[#This Row],[SKU]],'[1]All Skus'!$A:$Y,19,FALSE)),""))</f>
        <v>3.44</v>
      </c>
      <c r="P137" s="23">
        <f>(IF((VLOOKUP(Table2[[#This Row],[SKU]],'[1]All Skus'!$A:$Y,2,FALSE))="AMX",(VLOOKUP(Table2[[#This Row],[SKU]],'[1]All Skus'!$A:$Y,20,FALSE)),""))</f>
        <v>4.6900000000000004</v>
      </c>
      <c r="Q137" s="23">
        <f>(IF((VLOOKUP(Table2[[#This Row],[SKU]],'[1]All Skus'!$A:$Y,2,FALSE))="AMX",(VLOOKUP(Table2[[#This Row],[SKU]],'[1]All Skus'!$A:$Y,21,FALSE)),""))</f>
        <v>0.56000000000000005</v>
      </c>
      <c r="R137" s="18" t="str">
        <f>(IF((VLOOKUP(Table2[[#This Row],[SKU]],'[1]All Skus'!$A:$Y,2,FALSE))="AMX",(VLOOKUP(Table2[[#This Row],[SKU]],'[1]All Skus'!$A:$Y,22,FALSE)),""))</f>
        <v>MX</v>
      </c>
      <c r="S137" s="18" t="str">
        <f>(IF((VLOOKUP(Table2[[#This Row],[SKU]],'[1]All Skus'!$A:$Y,2,FALSE))="AMX",(VLOOKUP(Table2[[#This Row],[SKU]],'[1]All Skus'!$A:$Y,23,FALSE)),""))</f>
        <v>Compliant</v>
      </c>
      <c r="T137" s="24" t="str">
        <f>(IF((VLOOKUP(Table2[[#This Row],[SKU]],'[1]All Skus'!$A:$Y,2,FALSE))="AMX",(VLOOKUP(Table2[[#This Row],[SKU]],'[1]All Skus'!$A:$Y,24,FALSE)),""))</f>
        <v>https://www.amx.com/en-US/products/mcp-106</v>
      </c>
      <c r="U137" s="18">
        <v>135</v>
      </c>
    </row>
    <row r="138" spans="1:21" ht="15" customHeight="1" x14ac:dyDescent="0.3">
      <c r="A138" s="16" t="s">
        <v>156</v>
      </c>
      <c r="B138" s="17" t="str">
        <f>(IF((VLOOKUP(Table2[[#This Row],[SKU]],'[1]All Skus'!$A:$Y,2,FALSE))="AMX",(VLOOKUP(Table2[[#This Row],[SKU]],'[1]All Skus'!$A:$Y,3,FALSE)),""))</f>
        <v>Control Pads</v>
      </c>
      <c r="C138" s="17" t="str">
        <f>(IF((VLOOKUP(Table2[[#This Row],[SKU]],'[1]All Skus'!$A:$Y,2,FALSE))="AMX",(VLOOKUP(Table2[[#This Row],[SKU]],'[1]All Skus'!$A:$Y,4,FALSE)),""))</f>
        <v>MCP-106P-BL</v>
      </c>
      <c r="D138" s="18" t="str">
        <f>(IF((VLOOKUP(Table2[[#This Row],[SKU]],'[1]All Skus'!$A:$Y,2,FALSE))="AMX",(VLOOKUP(Table2[[#This Row],[SKU]],'[1]All Skus'!$A:$Y,5,FALSE)),""))</f>
        <v>AMX-DC</v>
      </c>
      <c r="E138" s="19">
        <f>(IF((VLOOKUP(Table2[[#This Row],[SKU]],'[1]All Skus'!$A:$Y,2,FALSE))="AMX",(VLOOKUP(Table2[[#This Row],[SKU]],'[1]All Skus'!$A:$Y,6,FALSE)),""))</f>
        <v>0</v>
      </c>
      <c r="F138" s="19">
        <f>(IF((VLOOKUP(Table2[[#This Row],[SKU]],'[1]All Skus'!$A:$Y,2,FALSE))="AMX",(VLOOKUP(Table2[[#This Row],[SKU]],'[1]All Skus'!$A:$Y,7,FALSE)),""))</f>
        <v>0</v>
      </c>
      <c r="G138" s="20" t="str">
        <f>(IF((VLOOKUP(Table2[[#This Row],[SKU]],'[1]All Skus'!$A:$Y,2,FALSE))="AMX",(VLOOKUP(Table2[[#This Row],[SKU]],'[1]All Skus'!$A:$Y,8,FALSE)),""))</f>
        <v>Massio™ 6-Button ControlPad - Black - Portrait</v>
      </c>
      <c r="H138" s="20" t="str">
        <f>(IF((VLOOKUP(Table2[[#This Row],[SKU]],'[1]All Skus'!$A:$Y,2,FALSE))="AMX",(VLOOKUP(Table2[[#This Row],[SKU]],'[1]All Skus'!$A:$Y,9,FALSE)),""))</f>
        <v>Massio 6-Button Ethernet ControlPad, Portrait, Black - Fits into standard 1 gang US, UK or EU back box</v>
      </c>
      <c r="I138" s="21">
        <f>(IF((VLOOKUP(Table2[[#This Row],[SKU]],'[1]All Skus'!$A:$Y,2,FALSE))="AMX",(VLOOKUP(Table2[[#This Row],[SKU]],'[1]All Skus'!$A:$Y,10,FALSE)),""))</f>
        <v>903.31</v>
      </c>
      <c r="J138" s="21">
        <f>(IF((VLOOKUP(Table2[[#This Row],[SKU]],'[1]All Skus'!$A:$Y,2,FALSE))="AMX",(VLOOKUP(Table2[[#This Row],[SKU]],'[1]All Skus'!$A:$Y,11,FALSE)),""))</f>
        <v>903.31</v>
      </c>
      <c r="K138" s="22">
        <f>(IF((VLOOKUP(Table2[[#This Row],[SKU]],'[1]All Skus'!$A:$Y,2,FALSE))="AMX",(VLOOKUP(Table2[[#This Row],[SKU]],'[1]All Skus'!$A:$Y,15,FALSE)),""))</f>
        <v>0</v>
      </c>
      <c r="L138" s="18">
        <f>(IF((VLOOKUP(Table2[[#This Row],[SKU]],'[1]All Skus'!$A:$Y,2,FALSE))="AMX",(VLOOKUP(Table2[[#This Row],[SKU]],'[1]All Skus'!$A:$Y,16,FALSE)),""))</f>
        <v>718878024812</v>
      </c>
      <c r="M138" s="18">
        <f>(IF((VLOOKUP(Table2[[#This Row],[SKU]],'[1]All Skus'!$A:$Y,2,FALSE))="AMX",(VLOOKUP(Table2[[#This Row],[SKU]],'[1]All Skus'!$A:$Y,17,FALSE)),""))</f>
        <v>0</v>
      </c>
      <c r="N138" s="23">
        <f>(IF((VLOOKUP(Table2[[#This Row],[SKU]],'[1]All Skus'!$A:$Y,2,FALSE))="AMX",(VLOOKUP(Table2[[#This Row],[SKU]],'[1]All Skus'!$A:$Y,18,FALSE)),""))</f>
        <v>0.25</v>
      </c>
      <c r="O138" s="23">
        <f>(IF((VLOOKUP(Table2[[#This Row],[SKU]],'[1]All Skus'!$A:$Y,2,FALSE))="AMX",(VLOOKUP(Table2[[#This Row],[SKU]],'[1]All Skus'!$A:$Y,19,FALSE)),""))</f>
        <v>3.44</v>
      </c>
      <c r="P138" s="23">
        <f>(IF((VLOOKUP(Table2[[#This Row],[SKU]],'[1]All Skus'!$A:$Y,2,FALSE))="AMX",(VLOOKUP(Table2[[#This Row],[SKU]],'[1]All Skus'!$A:$Y,20,FALSE)),""))</f>
        <v>4.6900000000000004</v>
      </c>
      <c r="Q138" s="23">
        <f>(IF((VLOOKUP(Table2[[#This Row],[SKU]],'[1]All Skus'!$A:$Y,2,FALSE))="AMX",(VLOOKUP(Table2[[#This Row],[SKU]],'[1]All Skus'!$A:$Y,21,FALSE)),""))</f>
        <v>0.56000000000000005</v>
      </c>
      <c r="R138" s="18" t="str">
        <f>(IF((VLOOKUP(Table2[[#This Row],[SKU]],'[1]All Skus'!$A:$Y,2,FALSE))="AMX",(VLOOKUP(Table2[[#This Row],[SKU]],'[1]All Skus'!$A:$Y,22,FALSE)),""))</f>
        <v>MX</v>
      </c>
      <c r="S138" s="18" t="str">
        <f>(IF((VLOOKUP(Table2[[#This Row],[SKU]],'[1]All Skus'!$A:$Y,2,FALSE))="AMX",(VLOOKUP(Table2[[#This Row],[SKU]],'[1]All Skus'!$A:$Y,23,FALSE)),""))</f>
        <v>Compliant</v>
      </c>
      <c r="T138" s="24" t="str">
        <f>(IF((VLOOKUP(Table2[[#This Row],[SKU]],'[1]All Skus'!$A:$Y,2,FALSE))="AMX",(VLOOKUP(Table2[[#This Row],[SKU]],'[1]All Skus'!$A:$Y,24,FALSE)),""))</f>
        <v>https://www.amx.com/en-US/products/mcp-106</v>
      </c>
      <c r="U138" s="18">
        <v>136</v>
      </c>
    </row>
    <row r="139" spans="1:21" ht="15" customHeight="1" x14ac:dyDescent="0.3">
      <c r="A139" s="16" t="s">
        <v>157</v>
      </c>
      <c r="B139" s="17" t="str">
        <f>(IF((VLOOKUP(Table2[[#This Row],[SKU]],'[1]All Skus'!$A:$Y,2,FALSE))="AMX",(VLOOKUP(Table2[[#This Row],[SKU]],'[1]All Skus'!$A:$Y,3,FALSE)),""))</f>
        <v>Control Pads</v>
      </c>
      <c r="C139" s="17" t="str">
        <f>(IF((VLOOKUP(Table2[[#This Row],[SKU]],'[1]All Skus'!$A:$Y,2,FALSE))="AMX",(VLOOKUP(Table2[[#This Row],[SKU]],'[1]All Skus'!$A:$Y,4,FALSE)),""))</f>
        <v>MCP-106P-WH</v>
      </c>
      <c r="D139" s="18" t="str">
        <f>(IF((VLOOKUP(Table2[[#This Row],[SKU]],'[1]All Skus'!$A:$Y,2,FALSE))="AMX",(VLOOKUP(Table2[[#This Row],[SKU]],'[1]All Skus'!$A:$Y,5,FALSE)),""))</f>
        <v>AMX-DC</v>
      </c>
      <c r="E139" s="19">
        <f>(IF((VLOOKUP(Table2[[#This Row],[SKU]],'[1]All Skus'!$A:$Y,2,FALSE))="AMX",(VLOOKUP(Table2[[#This Row],[SKU]],'[1]All Skus'!$A:$Y,6,FALSE)),""))</f>
        <v>0</v>
      </c>
      <c r="F139" s="19">
        <f>(IF((VLOOKUP(Table2[[#This Row],[SKU]],'[1]All Skus'!$A:$Y,2,FALSE))="AMX",(VLOOKUP(Table2[[#This Row],[SKU]],'[1]All Skus'!$A:$Y,7,FALSE)),""))</f>
        <v>0</v>
      </c>
      <c r="G139" s="20" t="str">
        <f>(IF((VLOOKUP(Table2[[#This Row],[SKU]],'[1]All Skus'!$A:$Y,2,FALSE))="AMX",(VLOOKUP(Table2[[#This Row],[SKU]],'[1]All Skus'!$A:$Y,8,FALSE)),""))</f>
        <v>Massio™ 6-Button ControlPad - White - Portrait</v>
      </c>
      <c r="H139" s="20" t="str">
        <f>(IF((VLOOKUP(Table2[[#This Row],[SKU]],'[1]All Skus'!$A:$Y,2,FALSE))="AMX",(VLOOKUP(Table2[[#This Row],[SKU]],'[1]All Skus'!$A:$Y,9,FALSE)),""))</f>
        <v>Massio 6-Button Ethernet ControlPad, Portrait, White - Fits into standard 1 gang US, UK or EU back box</v>
      </c>
      <c r="I139" s="21">
        <f>(IF((VLOOKUP(Table2[[#This Row],[SKU]],'[1]All Skus'!$A:$Y,2,FALSE))="AMX",(VLOOKUP(Table2[[#This Row],[SKU]],'[1]All Skus'!$A:$Y,10,FALSE)),""))</f>
        <v>903.31</v>
      </c>
      <c r="J139" s="21">
        <f>(IF((VLOOKUP(Table2[[#This Row],[SKU]],'[1]All Skus'!$A:$Y,2,FALSE))="AMX",(VLOOKUP(Table2[[#This Row],[SKU]],'[1]All Skus'!$A:$Y,11,FALSE)),""))</f>
        <v>903.31</v>
      </c>
      <c r="K139" s="22">
        <f>(IF((VLOOKUP(Table2[[#This Row],[SKU]],'[1]All Skus'!$A:$Y,2,FALSE))="AMX",(VLOOKUP(Table2[[#This Row],[SKU]],'[1]All Skus'!$A:$Y,15,FALSE)),""))</f>
        <v>0</v>
      </c>
      <c r="L139" s="18">
        <f>(IF((VLOOKUP(Table2[[#This Row],[SKU]],'[1]All Skus'!$A:$Y,2,FALSE))="AMX",(VLOOKUP(Table2[[#This Row],[SKU]],'[1]All Skus'!$A:$Y,16,FALSE)),""))</f>
        <v>718878024829</v>
      </c>
      <c r="M139" s="18">
        <f>(IF((VLOOKUP(Table2[[#This Row],[SKU]],'[1]All Skus'!$A:$Y,2,FALSE))="AMX",(VLOOKUP(Table2[[#This Row],[SKU]],'[1]All Skus'!$A:$Y,17,FALSE)),""))</f>
        <v>0</v>
      </c>
      <c r="N139" s="23">
        <f>(IF((VLOOKUP(Table2[[#This Row],[SKU]],'[1]All Skus'!$A:$Y,2,FALSE))="AMX",(VLOOKUP(Table2[[#This Row],[SKU]],'[1]All Skus'!$A:$Y,18,FALSE)),""))</f>
        <v>0.25</v>
      </c>
      <c r="O139" s="23">
        <f>(IF((VLOOKUP(Table2[[#This Row],[SKU]],'[1]All Skus'!$A:$Y,2,FALSE))="AMX",(VLOOKUP(Table2[[#This Row],[SKU]],'[1]All Skus'!$A:$Y,19,FALSE)),""))</f>
        <v>4.6900000000000004</v>
      </c>
      <c r="P139" s="23">
        <f>(IF((VLOOKUP(Table2[[#This Row],[SKU]],'[1]All Skus'!$A:$Y,2,FALSE))="AMX",(VLOOKUP(Table2[[#This Row],[SKU]],'[1]All Skus'!$A:$Y,20,FALSE)),""))</f>
        <v>3.44</v>
      </c>
      <c r="Q139" s="23">
        <f>(IF((VLOOKUP(Table2[[#This Row],[SKU]],'[1]All Skus'!$A:$Y,2,FALSE))="AMX",(VLOOKUP(Table2[[#This Row],[SKU]],'[1]All Skus'!$A:$Y,21,FALSE)),""))</f>
        <v>0.56000000000000005</v>
      </c>
      <c r="R139" s="18" t="str">
        <f>(IF((VLOOKUP(Table2[[#This Row],[SKU]],'[1]All Skus'!$A:$Y,2,FALSE))="AMX",(VLOOKUP(Table2[[#This Row],[SKU]],'[1]All Skus'!$A:$Y,22,FALSE)),""))</f>
        <v>MX</v>
      </c>
      <c r="S139" s="18" t="str">
        <f>(IF((VLOOKUP(Table2[[#This Row],[SKU]],'[1]All Skus'!$A:$Y,2,FALSE))="AMX",(VLOOKUP(Table2[[#This Row],[SKU]],'[1]All Skus'!$A:$Y,23,FALSE)),""))</f>
        <v>Compliant</v>
      </c>
      <c r="T139" s="24" t="str">
        <f>(IF((VLOOKUP(Table2[[#This Row],[SKU]],'[1]All Skus'!$A:$Y,2,FALSE))="AMX",(VLOOKUP(Table2[[#This Row],[SKU]],'[1]All Skus'!$A:$Y,24,FALSE)),""))</f>
        <v>https://www.amx.com/en-US/products/mcp-106</v>
      </c>
      <c r="U139" s="18">
        <v>137</v>
      </c>
    </row>
    <row r="140" spans="1:21" ht="15" customHeight="1" x14ac:dyDescent="0.3">
      <c r="A140" s="16" t="s">
        <v>158</v>
      </c>
      <c r="B140" s="17" t="str">
        <f>(IF((VLOOKUP(Table2[[#This Row],[SKU]],'[1]All Skus'!$A:$Y,2,FALSE))="AMX",(VLOOKUP(Table2[[#This Row],[SKU]],'[1]All Skus'!$A:$Y,3,FALSE)),""))</f>
        <v>Control Pads</v>
      </c>
      <c r="C140" s="17" t="str">
        <f>(IF((VLOOKUP(Table2[[#This Row],[SKU]],'[1]All Skus'!$A:$Y,2,FALSE))="AMX",(VLOOKUP(Table2[[#This Row],[SKU]],'[1]All Skus'!$A:$Y,4,FALSE)),""))</f>
        <v>MCP-108-BL</v>
      </c>
      <c r="D140" s="18" t="str">
        <f>(IF((VLOOKUP(Table2[[#This Row],[SKU]],'[1]All Skus'!$A:$Y,2,FALSE))="AMX",(VLOOKUP(Table2[[#This Row],[SKU]],'[1]All Skus'!$A:$Y,5,FALSE)),""))</f>
        <v>AMX-DC</v>
      </c>
      <c r="E140" s="19">
        <f>(IF((VLOOKUP(Table2[[#This Row],[SKU]],'[1]All Skus'!$A:$Y,2,FALSE))="AMX",(VLOOKUP(Table2[[#This Row],[SKU]],'[1]All Skus'!$A:$Y,6,FALSE)),""))</f>
        <v>0</v>
      </c>
      <c r="F140" s="19">
        <f>(IF((VLOOKUP(Table2[[#This Row],[SKU]],'[1]All Skus'!$A:$Y,2,FALSE))="AMX",(VLOOKUP(Table2[[#This Row],[SKU]],'[1]All Skus'!$A:$Y,7,FALSE)),""))</f>
        <v>0</v>
      </c>
      <c r="G140" s="20" t="str">
        <f>(IF((VLOOKUP(Table2[[#This Row],[SKU]],'[1]All Skus'!$A:$Y,2,FALSE))="AMX",(VLOOKUP(Table2[[#This Row],[SKU]],'[1]All Skus'!$A:$Y,8,FALSE)),""))</f>
        <v>Massio™ 8-Button ControlPad - Black</v>
      </c>
      <c r="H140" s="20" t="str">
        <f>(IF((VLOOKUP(Table2[[#This Row],[SKU]],'[1]All Skus'!$A:$Y,2,FALSE))="AMX",(VLOOKUP(Table2[[#This Row],[SKU]],'[1]All Skus'!$A:$Y,9,FALSE)),""))</f>
        <v>Massio 8-Button Ethernet ControlPad with Knob, Black - Fits into standard 2 gang US, UK or EU back box</v>
      </c>
      <c r="I140" s="21">
        <f>(IF((VLOOKUP(Table2[[#This Row],[SKU]],'[1]All Skus'!$A:$Y,2,FALSE))="AMX",(VLOOKUP(Table2[[#This Row],[SKU]],'[1]All Skus'!$A:$Y,10,FALSE)),""))</f>
        <v>1166.99</v>
      </c>
      <c r="J140" s="21">
        <f>(IF((VLOOKUP(Table2[[#This Row],[SKU]],'[1]All Skus'!$A:$Y,2,FALSE))="AMX",(VLOOKUP(Table2[[#This Row],[SKU]],'[1]All Skus'!$A:$Y,11,FALSE)),""))</f>
        <v>1166.99</v>
      </c>
      <c r="K140" s="22">
        <f>(IF((VLOOKUP(Table2[[#This Row],[SKU]],'[1]All Skus'!$A:$Y,2,FALSE))="AMX",(VLOOKUP(Table2[[#This Row],[SKU]],'[1]All Skus'!$A:$Y,15,FALSE)),""))</f>
        <v>0</v>
      </c>
      <c r="L140" s="18">
        <f>(IF((VLOOKUP(Table2[[#This Row],[SKU]],'[1]All Skus'!$A:$Y,2,FALSE))="AMX",(VLOOKUP(Table2[[#This Row],[SKU]],'[1]All Skus'!$A:$Y,16,FALSE)),""))</f>
        <v>718878024836</v>
      </c>
      <c r="M140" s="18">
        <f>(IF((VLOOKUP(Table2[[#This Row],[SKU]],'[1]All Skus'!$A:$Y,2,FALSE))="AMX",(VLOOKUP(Table2[[#This Row],[SKU]],'[1]All Skus'!$A:$Y,17,FALSE)),""))</f>
        <v>0</v>
      </c>
      <c r="N140" s="23">
        <f>(IF((VLOOKUP(Table2[[#This Row],[SKU]],'[1]All Skus'!$A:$Y,2,FALSE))="AMX",(VLOOKUP(Table2[[#This Row],[SKU]],'[1]All Skus'!$A:$Y,18,FALSE)),""))</f>
        <v>0.41</v>
      </c>
      <c r="O140" s="23">
        <f>(IF((VLOOKUP(Table2[[#This Row],[SKU]],'[1]All Skus'!$A:$Y,2,FALSE))="AMX",(VLOOKUP(Table2[[#This Row],[SKU]],'[1]All Skus'!$A:$Y,19,FALSE)),""))</f>
        <v>4.6900000000000004</v>
      </c>
      <c r="P140" s="23">
        <f>(IF((VLOOKUP(Table2[[#This Row],[SKU]],'[1]All Skus'!$A:$Y,2,FALSE))="AMX",(VLOOKUP(Table2[[#This Row],[SKU]],'[1]All Skus'!$A:$Y,20,FALSE)),""))</f>
        <v>6</v>
      </c>
      <c r="Q140" s="23">
        <f>(IF((VLOOKUP(Table2[[#This Row],[SKU]],'[1]All Skus'!$A:$Y,2,FALSE))="AMX",(VLOOKUP(Table2[[#This Row],[SKU]],'[1]All Skus'!$A:$Y,21,FALSE)),""))</f>
        <v>1</v>
      </c>
      <c r="R140" s="18" t="str">
        <f>(IF((VLOOKUP(Table2[[#This Row],[SKU]],'[1]All Skus'!$A:$Y,2,FALSE))="AMX",(VLOOKUP(Table2[[#This Row],[SKU]],'[1]All Skus'!$A:$Y,22,FALSE)),""))</f>
        <v>MX</v>
      </c>
      <c r="S140" s="18" t="str">
        <f>(IF((VLOOKUP(Table2[[#This Row],[SKU]],'[1]All Skus'!$A:$Y,2,FALSE))="AMX",(VLOOKUP(Table2[[#This Row],[SKU]],'[1]All Skus'!$A:$Y,23,FALSE)),""))</f>
        <v>Compliant</v>
      </c>
      <c r="T140" s="24" t="str">
        <f>(IF((VLOOKUP(Table2[[#This Row],[SKU]],'[1]All Skus'!$A:$Y,2,FALSE))="AMX",(VLOOKUP(Table2[[#This Row],[SKU]],'[1]All Skus'!$A:$Y,24,FALSE)),""))</f>
        <v>https://www.amx.com/en-US/products/mcp-108</v>
      </c>
      <c r="U140" s="18">
        <v>138</v>
      </c>
    </row>
    <row r="141" spans="1:21" ht="15" customHeight="1" x14ac:dyDescent="0.3">
      <c r="A141" s="16" t="s">
        <v>159</v>
      </c>
      <c r="B141" s="17" t="str">
        <f>(IF((VLOOKUP(Table2[[#This Row],[SKU]],'[1]All Skus'!$A:$Y,2,FALSE))="AMX",(VLOOKUP(Table2[[#This Row],[SKU]],'[1]All Skus'!$A:$Y,3,FALSE)),""))</f>
        <v>Control Pads</v>
      </c>
      <c r="C141" s="17" t="str">
        <f>(IF((VLOOKUP(Table2[[#This Row],[SKU]],'[1]All Skus'!$A:$Y,2,FALSE))="AMX",(VLOOKUP(Table2[[#This Row],[SKU]],'[1]All Skus'!$A:$Y,4,FALSE)),""))</f>
        <v>MCP-108-WH</v>
      </c>
      <c r="D141" s="18" t="str">
        <f>(IF((VLOOKUP(Table2[[#This Row],[SKU]],'[1]All Skus'!$A:$Y,2,FALSE))="AMX",(VLOOKUP(Table2[[#This Row],[SKU]],'[1]All Skus'!$A:$Y,5,FALSE)),""))</f>
        <v>AMX-DC</v>
      </c>
      <c r="E141" s="19">
        <f>(IF((VLOOKUP(Table2[[#This Row],[SKU]],'[1]All Skus'!$A:$Y,2,FALSE))="AMX",(VLOOKUP(Table2[[#This Row],[SKU]],'[1]All Skus'!$A:$Y,6,FALSE)),""))</f>
        <v>0</v>
      </c>
      <c r="F141" s="19">
        <f>(IF((VLOOKUP(Table2[[#This Row],[SKU]],'[1]All Skus'!$A:$Y,2,FALSE))="AMX",(VLOOKUP(Table2[[#This Row],[SKU]],'[1]All Skus'!$A:$Y,7,FALSE)),""))</f>
        <v>0</v>
      </c>
      <c r="G141" s="20" t="str">
        <f>(IF((VLOOKUP(Table2[[#This Row],[SKU]],'[1]All Skus'!$A:$Y,2,FALSE))="AMX",(VLOOKUP(Table2[[#This Row],[SKU]],'[1]All Skus'!$A:$Y,8,FALSE)),""))</f>
        <v>Massio™ 8-Button ControlPad - White</v>
      </c>
      <c r="H141" s="20" t="str">
        <f>(IF((VLOOKUP(Table2[[#This Row],[SKU]],'[1]All Skus'!$A:$Y,2,FALSE))="AMX",(VLOOKUP(Table2[[#This Row],[SKU]],'[1]All Skus'!$A:$Y,9,FALSE)),""))</f>
        <v>Massio 8-Button  Ethernet ControlPad with Knob, White - Fits into standard 2 gang US, UK or EU back box</v>
      </c>
      <c r="I141" s="21">
        <f>(IF((VLOOKUP(Table2[[#This Row],[SKU]],'[1]All Skus'!$A:$Y,2,FALSE))="AMX",(VLOOKUP(Table2[[#This Row],[SKU]],'[1]All Skus'!$A:$Y,10,FALSE)),""))</f>
        <v>1166.99</v>
      </c>
      <c r="J141" s="21">
        <f>(IF((VLOOKUP(Table2[[#This Row],[SKU]],'[1]All Skus'!$A:$Y,2,FALSE))="AMX",(VLOOKUP(Table2[[#This Row],[SKU]],'[1]All Skus'!$A:$Y,11,FALSE)),""))</f>
        <v>1166.99</v>
      </c>
      <c r="K141" s="22">
        <f>(IF((VLOOKUP(Table2[[#This Row],[SKU]],'[1]All Skus'!$A:$Y,2,FALSE))="AMX",(VLOOKUP(Table2[[#This Row],[SKU]],'[1]All Skus'!$A:$Y,15,FALSE)),""))</f>
        <v>0</v>
      </c>
      <c r="L141" s="18">
        <f>(IF((VLOOKUP(Table2[[#This Row],[SKU]],'[1]All Skus'!$A:$Y,2,FALSE))="AMX",(VLOOKUP(Table2[[#This Row],[SKU]],'[1]All Skus'!$A:$Y,16,FALSE)),""))</f>
        <v>718878024843</v>
      </c>
      <c r="M141" s="18">
        <f>(IF((VLOOKUP(Table2[[#This Row],[SKU]],'[1]All Skus'!$A:$Y,2,FALSE))="AMX",(VLOOKUP(Table2[[#This Row],[SKU]],'[1]All Skus'!$A:$Y,17,FALSE)),""))</f>
        <v>0</v>
      </c>
      <c r="N141" s="23">
        <f>(IF((VLOOKUP(Table2[[#This Row],[SKU]],'[1]All Skus'!$A:$Y,2,FALSE))="AMX",(VLOOKUP(Table2[[#This Row],[SKU]],'[1]All Skus'!$A:$Y,18,FALSE)),""))</f>
        <v>0.41</v>
      </c>
      <c r="O141" s="23">
        <f>(IF((VLOOKUP(Table2[[#This Row],[SKU]],'[1]All Skus'!$A:$Y,2,FALSE))="AMX",(VLOOKUP(Table2[[#This Row],[SKU]],'[1]All Skus'!$A:$Y,19,FALSE)),""))</f>
        <v>4.6900000000000004</v>
      </c>
      <c r="P141" s="23">
        <f>(IF((VLOOKUP(Table2[[#This Row],[SKU]],'[1]All Skus'!$A:$Y,2,FALSE))="AMX",(VLOOKUP(Table2[[#This Row],[SKU]],'[1]All Skus'!$A:$Y,20,FALSE)),""))</f>
        <v>6</v>
      </c>
      <c r="Q141" s="23">
        <f>(IF((VLOOKUP(Table2[[#This Row],[SKU]],'[1]All Skus'!$A:$Y,2,FALSE))="AMX",(VLOOKUP(Table2[[#This Row],[SKU]],'[1]All Skus'!$A:$Y,21,FALSE)),""))</f>
        <v>1</v>
      </c>
      <c r="R141" s="18" t="str">
        <f>(IF((VLOOKUP(Table2[[#This Row],[SKU]],'[1]All Skus'!$A:$Y,2,FALSE))="AMX",(VLOOKUP(Table2[[#This Row],[SKU]],'[1]All Skus'!$A:$Y,22,FALSE)),""))</f>
        <v>MX</v>
      </c>
      <c r="S141" s="18" t="str">
        <f>(IF((VLOOKUP(Table2[[#This Row],[SKU]],'[1]All Skus'!$A:$Y,2,FALSE))="AMX",(VLOOKUP(Table2[[#This Row],[SKU]],'[1]All Skus'!$A:$Y,23,FALSE)),""))</f>
        <v>Compliant</v>
      </c>
      <c r="T141" s="24" t="str">
        <f>(IF((VLOOKUP(Table2[[#This Row],[SKU]],'[1]All Skus'!$A:$Y,2,FALSE))="AMX",(VLOOKUP(Table2[[#This Row],[SKU]],'[1]All Skus'!$A:$Y,24,FALSE)),""))</f>
        <v>https://www.amx.com/en-US/products/mcp-108</v>
      </c>
      <c r="U141" s="18">
        <v>139</v>
      </c>
    </row>
    <row r="142" spans="1:21" ht="15" customHeight="1" x14ac:dyDescent="0.3">
      <c r="A142" s="16" t="s">
        <v>160</v>
      </c>
      <c r="B142" s="17" t="str">
        <f>(IF((VLOOKUP(Table2[[#This Row],[SKU]],'[1]All Skus'!$A:$Y,2,FALSE))="AMX",(VLOOKUP(Table2[[#This Row],[SKU]],'[1]All Skus'!$A:$Y,3,FALSE)),""))</f>
        <v>Central Controllers</v>
      </c>
      <c r="C142" s="17" t="str">
        <f>(IF((VLOOKUP(Table2[[#This Row],[SKU]],'[1]All Skus'!$A:$Y,2,FALSE))="AMX",(VLOOKUP(Table2[[#This Row],[SKU]],'[1]All Skus'!$A:$Y,4,FALSE)),""))</f>
        <v>NX-1200</v>
      </c>
      <c r="D142" s="18" t="str">
        <f>(IF((VLOOKUP(Table2[[#This Row],[SKU]],'[1]All Skus'!$A:$Y,2,FALSE))="AMX",(VLOOKUP(Table2[[#This Row],[SKU]],'[1]All Skus'!$A:$Y,5,FALSE)),""))</f>
        <v>AMX-DC</v>
      </c>
      <c r="E142" s="19">
        <f>(IF((VLOOKUP(Table2[[#This Row],[SKU]],'[1]All Skus'!$A:$Y,2,FALSE))="AMX",(VLOOKUP(Table2[[#This Row],[SKU]],'[1]All Skus'!$A:$Y,6,FALSE)),""))</f>
        <v>0</v>
      </c>
      <c r="F142" s="19">
        <f>(IF((VLOOKUP(Table2[[#This Row],[SKU]],'[1]All Skus'!$A:$Y,2,FALSE))="AMX",(VLOOKUP(Table2[[#This Row],[SKU]],'[1]All Skus'!$A:$Y,7,FALSE)),""))</f>
        <v>0</v>
      </c>
      <c r="G142" s="20" t="str">
        <f>(IF((VLOOKUP(Table2[[#This Row],[SKU]],'[1]All Skus'!$A:$Y,2,FALSE))="AMX",(VLOOKUP(Table2[[#This Row],[SKU]],'[1]All Skus'!$A:$Y,8,FALSE)),""))</f>
        <v>NetLinx Integrated Controller - Compact form factor</v>
      </c>
      <c r="H142" s="20" t="str">
        <f>(IF((VLOOKUP(Table2[[#This Row],[SKU]],'[1]All Skus'!$A:$Y,2,FALSE))="AMX",(VLOOKUP(Table2[[#This Row],[SKU]],'[1]All Skus'!$A:$Y,9,FALSE)),""))</f>
        <v>NX-1200 NetLinx NX Integrated Controller with 512 MB RAM, 1600 MIPS Processor, 4 UK of FLASH, 2 Serial Ports, 2 IR Ports, 4 I/O Ports, and IPv6</v>
      </c>
      <c r="I142" s="21">
        <f>(IF((VLOOKUP(Table2[[#This Row],[SKU]],'[1]All Skus'!$A:$Y,2,FALSE))="AMX",(VLOOKUP(Table2[[#This Row],[SKU]],'[1]All Skus'!$A:$Y,10,FALSE)),""))</f>
        <v>1465.69</v>
      </c>
      <c r="J142" s="21">
        <f>(IF((VLOOKUP(Table2[[#This Row],[SKU]],'[1]All Skus'!$A:$Y,2,FALSE))="AMX",(VLOOKUP(Table2[[#This Row],[SKU]],'[1]All Skus'!$A:$Y,11,FALSE)),""))</f>
        <v>1465.69</v>
      </c>
      <c r="K142" s="22">
        <f>(IF((VLOOKUP(Table2[[#This Row],[SKU]],'[1]All Skus'!$A:$Y,2,FALSE))="AMX",(VLOOKUP(Table2[[#This Row],[SKU]],'[1]All Skus'!$A:$Y,15,FALSE)),""))</f>
        <v>0</v>
      </c>
      <c r="L142" s="18">
        <f>(IF((VLOOKUP(Table2[[#This Row],[SKU]],'[1]All Skus'!$A:$Y,2,FALSE))="AMX",(VLOOKUP(Table2[[#This Row],[SKU]],'[1]All Skus'!$A:$Y,16,FALSE)),""))</f>
        <v>718878024287</v>
      </c>
      <c r="M142" s="18">
        <f>(IF((VLOOKUP(Table2[[#This Row],[SKU]],'[1]All Skus'!$A:$Y,2,FALSE))="AMX",(VLOOKUP(Table2[[#This Row],[SKU]],'[1]All Skus'!$A:$Y,17,FALSE)),""))</f>
        <v>0</v>
      </c>
      <c r="N142" s="23">
        <f>(IF((VLOOKUP(Table2[[#This Row],[SKU]],'[1]All Skus'!$A:$Y,2,FALSE))="AMX",(VLOOKUP(Table2[[#This Row],[SKU]],'[1]All Skus'!$A:$Y,18,FALSE)),""))</f>
        <v>1.6</v>
      </c>
      <c r="O142" s="23">
        <f>(IF((VLOOKUP(Table2[[#This Row],[SKU]],'[1]All Skus'!$A:$Y,2,FALSE))="AMX",(VLOOKUP(Table2[[#This Row],[SKU]],'[1]All Skus'!$A:$Y,19,FALSE)),""))</f>
        <v>5.81</v>
      </c>
      <c r="P142" s="23">
        <f>(IF((VLOOKUP(Table2[[#This Row],[SKU]],'[1]All Skus'!$A:$Y,2,FALSE))="AMX",(VLOOKUP(Table2[[#This Row],[SKU]],'[1]All Skus'!$A:$Y,20,FALSE)),""))</f>
        <v>5.13</v>
      </c>
      <c r="Q142" s="23">
        <f>(IF((VLOOKUP(Table2[[#This Row],[SKU]],'[1]All Skus'!$A:$Y,2,FALSE))="AMX",(VLOOKUP(Table2[[#This Row],[SKU]],'[1]All Skus'!$A:$Y,21,FALSE)),""))</f>
        <v>1.69</v>
      </c>
      <c r="R142" s="18" t="str">
        <f>(IF((VLOOKUP(Table2[[#This Row],[SKU]],'[1]All Skus'!$A:$Y,2,FALSE))="AMX",(VLOOKUP(Table2[[#This Row],[SKU]],'[1]All Skus'!$A:$Y,22,FALSE)),""))</f>
        <v>MX</v>
      </c>
      <c r="S142" s="18" t="str">
        <f>(IF((VLOOKUP(Table2[[#This Row],[SKU]],'[1]All Skus'!$A:$Y,2,FALSE))="AMX",(VLOOKUP(Table2[[#This Row],[SKU]],'[1]All Skus'!$A:$Y,23,FALSE)),""))</f>
        <v>Compliant</v>
      </c>
      <c r="T142" s="24" t="str">
        <f>(IF((VLOOKUP(Table2[[#This Row],[SKU]],'[1]All Skus'!$A:$Y,2,FALSE))="AMX",(VLOOKUP(Table2[[#This Row],[SKU]],'[1]All Skus'!$A:$Y,24,FALSE)),""))</f>
        <v>https://www.amx.com/en-US/products/nx-1200</v>
      </c>
      <c r="U142" s="18">
        <v>140</v>
      </c>
    </row>
    <row r="143" spans="1:21" ht="15" customHeight="1" x14ac:dyDescent="0.3">
      <c r="A143" s="16" t="s">
        <v>161</v>
      </c>
      <c r="B143" s="17" t="str">
        <f>(IF((VLOOKUP(Table2[[#This Row],[SKU]],'[1]All Skus'!$A:$Y,2,FALSE))="AMX",(VLOOKUP(Table2[[#This Row],[SKU]],'[1]All Skus'!$A:$Y,3,FALSE)),""))</f>
        <v>Central Controllers</v>
      </c>
      <c r="C143" s="17" t="str">
        <f>(IF((VLOOKUP(Table2[[#This Row],[SKU]],'[1]All Skus'!$A:$Y,2,FALSE))="AMX",(VLOOKUP(Table2[[#This Row],[SKU]],'[1]All Skus'!$A:$Y,4,FALSE)),""))</f>
        <v>NX-2200</v>
      </c>
      <c r="D143" s="18" t="str">
        <f>(IF((VLOOKUP(Table2[[#This Row],[SKU]],'[1]All Skus'!$A:$Y,2,FALSE))="AMX",(VLOOKUP(Table2[[#This Row],[SKU]],'[1]All Skus'!$A:$Y,5,FALSE)),""))</f>
        <v>AMX-DC</v>
      </c>
      <c r="E143" s="19">
        <f>(IF((VLOOKUP(Table2[[#This Row],[SKU]],'[1]All Skus'!$A:$Y,2,FALSE))="AMX",(VLOOKUP(Table2[[#This Row],[SKU]],'[1]All Skus'!$A:$Y,6,FALSE)),""))</f>
        <v>0</v>
      </c>
      <c r="F143" s="19">
        <f>(IF((VLOOKUP(Table2[[#This Row],[SKU]],'[1]All Skus'!$A:$Y,2,FALSE))="AMX",(VLOOKUP(Table2[[#This Row],[SKU]],'[1]All Skus'!$A:$Y,7,FALSE)),""))</f>
        <v>0</v>
      </c>
      <c r="G143" s="20" t="str">
        <f>(IF((VLOOKUP(Table2[[#This Row],[SKU]],'[1]All Skus'!$A:$Y,2,FALSE))="AMX",(VLOOKUP(Table2[[#This Row],[SKU]],'[1]All Skus'!$A:$Y,8,FALSE)),""))</f>
        <v>NetLinx Integrated Controller - 1 RU</v>
      </c>
      <c r="H143" s="20" t="str">
        <f>(IF((VLOOKUP(Table2[[#This Row],[SKU]],'[1]All Skus'!$A:$Y,2,FALSE))="AMX",(VLOOKUP(Table2[[#This Row],[SKU]],'[1]All Skus'!$A:$Y,9,FALSE)),""))</f>
        <v>NX-2200 NetLinx NX Integrated Controller with 512 MB RAM, 1600 MIPS Processor, 8 UK of FLASH, 4 Serial Ports, 4 IR Ports, 4 I/O Ports, 4 Relays, IPv6, and Dual NIC</v>
      </c>
      <c r="I143" s="21">
        <f>(IF((VLOOKUP(Table2[[#This Row],[SKU]],'[1]All Skus'!$A:$Y,2,FALSE))="AMX",(VLOOKUP(Table2[[#This Row],[SKU]],'[1]All Skus'!$A:$Y,10,FALSE)),""))</f>
        <v>2708.9</v>
      </c>
      <c r="J143" s="21">
        <f>(IF((VLOOKUP(Table2[[#This Row],[SKU]],'[1]All Skus'!$A:$Y,2,FALSE))="AMX",(VLOOKUP(Table2[[#This Row],[SKU]],'[1]All Skus'!$A:$Y,11,FALSE)),""))</f>
        <v>2708.9</v>
      </c>
      <c r="K143" s="22">
        <f>(IF((VLOOKUP(Table2[[#This Row],[SKU]],'[1]All Skus'!$A:$Y,2,FALSE))="AMX",(VLOOKUP(Table2[[#This Row],[SKU]],'[1]All Skus'!$A:$Y,15,FALSE)),""))</f>
        <v>0</v>
      </c>
      <c r="L143" s="18">
        <f>(IF((VLOOKUP(Table2[[#This Row],[SKU]],'[1]All Skus'!$A:$Y,2,FALSE))="AMX",(VLOOKUP(Table2[[#This Row],[SKU]],'[1]All Skus'!$A:$Y,16,FALSE)),""))</f>
        <v>718878024294</v>
      </c>
      <c r="M143" s="18">
        <f>(IF((VLOOKUP(Table2[[#This Row],[SKU]],'[1]All Skus'!$A:$Y,2,FALSE))="AMX",(VLOOKUP(Table2[[#This Row],[SKU]],'[1]All Skus'!$A:$Y,17,FALSE)),""))</f>
        <v>0</v>
      </c>
      <c r="N143" s="23">
        <f>(IF((VLOOKUP(Table2[[#This Row],[SKU]],'[1]All Skus'!$A:$Y,2,FALSE))="AMX",(VLOOKUP(Table2[[#This Row],[SKU]],'[1]All Skus'!$A:$Y,18,FALSE)),""))</f>
        <v>6</v>
      </c>
      <c r="O143" s="23">
        <f>(IF((VLOOKUP(Table2[[#This Row],[SKU]],'[1]All Skus'!$A:$Y,2,FALSE))="AMX",(VLOOKUP(Table2[[#This Row],[SKU]],'[1]All Skus'!$A:$Y,19,FALSE)),""))</f>
        <v>17</v>
      </c>
      <c r="P143" s="23">
        <f>(IF((VLOOKUP(Table2[[#This Row],[SKU]],'[1]All Skus'!$A:$Y,2,FALSE))="AMX",(VLOOKUP(Table2[[#This Row],[SKU]],'[1]All Skus'!$A:$Y,20,FALSE)),""))</f>
        <v>9.1300000000000008</v>
      </c>
      <c r="Q143" s="23">
        <f>(IF((VLOOKUP(Table2[[#This Row],[SKU]],'[1]All Skus'!$A:$Y,2,FALSE))="AMX",(VLOOKUP(Table2[[#This Row],[SKU]],'[1]All Skus'!$A:$Y,21,FALSE)),""))</f>
        <v>1.8</v>
      </c>
      <c r="R143" s="18" t="str">
        <f>(IF((VLOOKUP(Table2[[#This Row],[SKU]],'[1]All Skus'!$A:$Y,2,FALSE))="AMX",(VLOOKUP(Table2[[#This Row],[SKU]],'[1]All Skus'!$A:$Y,22,FALSE)),""))</f>
        <v>MX</v>
      </c>
      <c r="S143" s="18" t="str">
        <f>(IF((VLOOKUP(Table2[[#This Row],[SKU]],'[1]All Skus'!$A:$Y,2,FALSE))="AMX",(VLOOKUP(Table2[[#This Row],[SKU]],'[1]All Skus'!$A:$Y,23,FALSE)),""))</f>
        <v>Compliant</v>
      </c>
      <c r="T143" s="24" t="str">
        <f>(IF((VLOOKUP(Table2[[#This Row],[SKU]],'[1]All Skus'!$A:$Y,2,FALSE))="AMX",(VLOOKUP(Table2[[#This Row],[SKU]],'[1]All Skus'!$A:$Y,24,FALSE)),""))</f>
        <v>https://www.amx.com/en-US/products/nx-2200</v>
      </c>
      <c r="U143" s="18">
        <v>141</v>
      </c>
    </row>
    <row r="144" spans="1:21" ht="15" customHeight="1" x14ac:dyDescent="0.3">
      <c r="A144" s="16" t="s">
        <v>162</v>
      </c>
      <c r="B144" s="17" t="str">
        <f>(IF((VLOOKUP(Table2[[#This Row],[SKU]],'[1]All Skus'!$A:$Y,2,FALSE))="AMX",(VLOOKUP(Table2[[#This Row],[SKU]],'[1]All Skus'!$A:$Y,3,FALSE)),""))</f>
        <v>Central Controllers</v>
      </c>
      <c r="C144" s="17" t="str">
        <f>(IF((VLOOKUP(Table2[[#This Row],[SKU]],'[1]All Skus'!$A:$Y,2,FALSE))="AMX",(VLOOKUP(Table2[[#This Row],[SKU]],'[1]All Skus'!$A:$Y,4,FALSE)),""))</f>
        <v>NX-3200</v>
      </c>
      <c r="D144" s="18" t="str">
        <f>(IF((VLOOKUP(Table2[[#This Row],[SKU]],'[1]All Skus'!$A:$Y,2,FALSE))="AMX",(VLOOKUP(Table2[[#This Row],[SKU]],'[1]All Skus'!$A:$Y,5,FALSE)),""))</f>
        <v>AMX-DC</v>
      </c>
      <c r="E144" s="19">
        <f>(IF((VLOOKUP(Table2[[#This Row],[SKU]],'[1]All Skus'!$A:$Y,2,FALSE))="AMX",(VLOOKUP(Table2[[#This Row],[SKU]],'[1]All Skus'!$A:$Y,6,FALSE)),""))</f>
        <v>0</v>
      </c>
      <c r="F144" s="19">
        <f>(IF((VLOOKUP(Table2[[#This Row],[SKU]],'[1]All Skus'!$A:$Y,2,FALSE))="AMX",(VLOOKUP(Table2[[#This Row],[SKU]],'[1]All Skus'!$A:$Y,7,FALSE)),""))</f>
        <v>0</v>
      </c>
      <c r="G144" s="20" t="str">
        <f>(IF((VLOOKUP(Table2[[#This Row],[SKU]],'[1]All Skus'!$A:$Y,2,FALSE))="AMX",(VLOOKUP(Table2[[#This Row],[SKU]],'[1]All Skus'!$A:$Y,8,FALSE)),""))</f>
        <v>NetLinx Integrated Controller - 1RU - Dual LAN</v>
      </c>
      <c r="H144" s="20" t="str">
        <f>(IF((VLOOKUP(Table2[[#This Row],[SKU]],'[1]All Skus'!$A:$Y,2,FALSE))="AMX",(VLOOKUP(Table2[[#This Row],[SKU]],'[1]All Skus'!$A:$Y,9,FALSE)),""))</f>
        <v>NX-3200 NetLinx NX Integrated Controller with 512 MB RAM, 1600 MIPS Processor, 8 UK of FLASH, 8 Serial Ports, 8 IR Ports, 8 I/O Ports, 8 Relays,  IPv6,  and Dual NIC</v>
      </c>
      <c r="I144" s="21">
        <f>(IF((VLOOKUP(Table2[[#This Row],[SKU]],'[1]All Skus'!$A:$Y,2,FALSE))="AMX",(VLOOKUP(Table2[[#This Row],[SKU]],'[1]All Skus'!$A:$Y,10,FALSE)),""))</f>
        <v>4183.8599999999997</v>
      </c>
      <c r="J144" s="21">
        <f>(IF((VLOOKUP(Table2[[#This Row],[SKU]],'[1]All Skus'!$A:$Y,2,FALSE))="AMX",(VLOOKUP(Table2[[#This Row],[SKU]],'[1]All Skus'!$A:$Y,11,FALSE)),""))</f>
        <v>4183.8599999999997</v>
      </c>
      <c r="K144" s="22">
        <f>(IF((VLOOKUP(Table2[[#This Row],[SKU]],'[1]All Skus'!$A:$Y,2,FALSE))="AMX",(VLOOKUP(Table2[[#This Row],[SKU]],'[1]All Skus'!$A:$Y,15,FALSE)),""))</f>
        <v>0</v>
      </c>
      <c r="L144" s="18">
        <f>(IF((VLOOKUP(Table2[[#This Row],[SKU]],'[1]All Skus'!$A:$Y,2,FALSE))="AMX",(VLOOKUP(Table2[[#This Row],[SKU]],'[1]All Skus'!$A:$Y,16,FALSE)),""))</f>
        <v>718878024300</v>
      </c>
      <c r="M144" s="18">
        <f>(IF((VLOOKUP(Table2[[#This Row],[SKU]],'[1]All Skus'!$A:$Y,2,FALSE))="AMX",(VLOOKUP(Table2[[#This Row],[SKU]],'[1]All Skus'!$A:$Y,17,FALSE)),""))</f>
        <v>0</v>
      </c>
      <c r="N144" s="23">
        <f>(IF((VLOOKUP(Table2[[#This Row],[SKU]],'[1]All Skus'!$A:$Y,2,FALSE))="AMX",(VLOOKUP(Table2[[#This Row],[SKU]],'[1]All Skus'!$A:$Y,18,FALSE)),""))</f>
        <v>6</v>
      </c>
      <c r="O144" s="23">
        <f>(IF((VLOOKUP(Table2[[#This Row],[SKU]],'[1]All Skus'!$A:$Y,2,FALSE))="AMX",(VLOOKUP(Table2[[#This Row],[SKU]],'[1]All Skus'!$A:$Y,19,FALSE)),""))</f>
        <v>17</v>
      </c>
      <c r="P144" s="23">
        <f>(IF((VLOOKUP(Table2[[#This Row],[SKU]],'[1]All Skus'!$A:$Y,2,FALSE))="AMX",(VLOOKUP(Table2[[#This Row],[SKU]],'[1]All Skus'!$A:$Y,20,FALSE)),""))</f>
        <v>9.1300000000000008</v>
      </c>
      <c r="Q144" s="23">
        <f>(IF((VLOOKUP(Table2[[#This Row],[SKU]],'[1]All Skus'!$A:$Y,2,FALSE))="AMX",(VLOOKUP(Table2[[#This Row],[SKU]],'[1]All Skus'!$A:$Y,21,FALSE)),""))</f>
        <v>1.8</v>
      </c>
      <c r="R144" s="18" t="str">
        <f>(IF((VLOOKUP(Table2[[#This Row],[SKU]],'[1]All Skus'!$A:$Y,2,FALSE))="AMX",(VLOOKUP(Table2[[#This Row],[SKU]],'[1]All Skus'!$A:$Y,22,FALSE)),""))</f>
        <v>MX</v>
      </c>
      <c r="S144" s="18" t="str">
        <f>(IF((VLOOKUP(Table2[[#This Row],[SKU]],'[1]All Skus'!$A:$Y,2,FALSE))="AMX",(VLOOKUP(Table2[[#This Row],[SKU]],'[1]All Skus'!$A:$Y,23,FALSE)),""))</f>
        <v>Compliant</v>
      </c>
      <c r="T144" s="24" t="str">
        <f>(IF((VLOOKUP(Table2[[#This Row],[SKU]],'[1]All Skus'!$A:$Y,2,FALSE))="AMX",(VLOOKUP(Table2[[#This Row],[SKU]],'[1]All Skus'!$A:$Y,24,FALSE)),""))</f>
        <v>https://www.amx.com/en-US/products/nx-3200</v>
      </c>
      <c r="U144" s="18">
        <v>142</v>
      </c>
    </row>
    <row r="145" spans="1:21" ht="15" customHeight="1" x14ac:dyDescent="0.3">
      <c r="A145" s="16" t="s">
        <v>163</v>
      </c>
      <c r="B145" s="17" t="str">
        <f>(IF((VLOOKUP(Table2[[#This Row],[SKU]],'[1]All Skus'!$A:$Y,2,FALSE))="AMX",(VLOOKUP(Table2[[#This Row],[SKU]],'[1]All Skus'!$A:$Y,3,FALSE)),""))</f>
        <v>Central Controllers</v>
      </c>
      <c r="C145" s="17" t="str">
        <f>(IF((VLOOKUP(Table2[[#This Row],[SKU]],'[1]All Skus'!$A:$Y,2,FALSE))="AMX",(VLOOKUP(Table2[[#This Row],[SKU]],'[1]All Skus'!$A:$Y,4,FALSE)),""))</f>
        <v>NX-4200</v>
      </c>
      <c r="D145" s="18" t="str">
        <f>(IF((VLOOKUP(Table2[[#This Row],[SKU]],'[1]All Skus'!$A:$Y,2,FALSE))="AMX",(VLOOKUP(Table2[[#This Row],[SKU]],'[1]All Skus'!$A:$Y,5,FALSE)),""))</f>
        <v>AMX-DC</v>
      </c>
      <c r="E145" s="19">
        <f>(IF((VLOOKUP(Table2[[#This Row],[SKU]],'[1]All Skus'!$A:$Y,2,FALSE))="AMX",(VLOOKUP(Table2[[#This Row],[SKU]],'[1]All Skus'!$A:$Y,6,FALSE)),""))</f>
        <v>0</v>
      </c>
      <c r="F145" s="19">
        <f>(IF((VLOOKUP(Table2[[#This Row],[SKU]],'[1]All Skus'!$A:$Y,2,FALSE))="AMX",(VLOOKUP(Table2[[#This Row],[SKU]],'[1]All Skus'!$A:$Y,7,FALSE)),""))</f>
        <v>0</v>
      </c>
      <c r="G145" s="20" t="str">
        <f>(IF((VLOOKUP(Table2[[#This Row],[SKU]],'[1]All Skus'!$A:$Y,2,FALSE))="AMX",(VLOOKUP(Table2[[#This Row],[SKU]],'[1]All Skus'!$A:$Y,8,FALSE)),""))</f>
        <v>NetLinx Integrated Controller - 1RU - LCD Display</v>
      </c>
      <c r="H145" s="20" t="str">
        <f>(IF((VLOOKUP(Table2[[#This Row],[SKU]],'[1]All Skus'!$A:$Y,2,FALSE))="AMX",(VLOOKUP(Table2[[#This Row],[SKU]],'[1]All Skus'!$A:$Y,9,FALSE)),""))</f>
        <v>NX-4200 NetLinx NX Integrated Controller with 1 UK RAM, 1600 MIPS Processor, 8 UK of FLASH, 8 Serial Ports, 8 IR Ports, 8 I/O Ports, 8 Relays, IPv6,  and Dual NIC with 4 port PoE Switch</v>
      </c>
      <c r="I145" s="21">
        <f>(IF((VLOOKUP(Table2[[#This Row],[SKU]],'[1]All Skus'!$A:$Y,2,FALSE))="AMX",(VLOOKUP(Table2[[#This Row],[SKU]],'[1]All Skus'!$A:$Y,10,FALSE)),""))</f>
        <v>5665</v>
      </c>
      <c r="J145" s="21">
        <f>(IF((VLOOKUP(Table2[[#This Row],[SKU]],'[1]All Skus'!$A:$Y,2,FALSE))="AMX",(VLOOKUP(Table2[[#This Row],[SKU]],'[1]All Skus'!$A:$Y,11,FALSE)),""))</f>
        <v>5665</v>
      </c>
      <c r="K145" s="22">
        <f>(IF((VLOOKUP(Table2[[#This Row],[SKU]],'[1]All Skus'!$A:$Y,2,FALSE))="AMX",(VLOOKUP(Table2[[#This Row],[SKU]],'[1]All Skus'!$A:$Y,15,FALSE)),""))</f>
        <v>0</v>
      </c>
      <c r="L145" s="18">
        <f>(IF((VLOOKUP(Table2[[#This Row],[SKU]],'[1]All Skus'!$A:$Y,2,FALSE))="AMX",(VLOOKUP(Table2[[#This Row],[SKU]],'[1]All Skus'!$A:$Y,16,FALSE)),""))</f>
        <v>718878247990</v>
      </c>
      <c r="M145" s="18">
        <f>(IF((VLOOKUP(Table2[[#This Row],[SKU]],'[1]All Skus'!$A:$Y,2,FALSE))="AMX",(VLOOKUP(Table2[[#This Row],[SKU]],'[1]All Skus'!$A:$Y,17,FALSE)),""))</f>
        <v>0</v>
      </c>
      <c r="N145" s="23">
        <f>(IF((VLOOKUP(Table2[[#This Row],[SKU]],'[1]All Skus'!$A:$Y,2,FALSE))="AMX",(VLOOKUP(Table2[[#This Row],[SKU]],'[1]All Skus'!$A:$Y,18,FALSE)),""))</f>
        <v>7.6</v>
      </c>
      <c r="O145" s="23">
        <f>(IF((VLOOKUP(Table2[[#This Row],[SKU]],'[1]All Skus'!$A:$Y,2,FALSE))="AMX",(VLOOKUP(Table2[[#This Row],[SKU]],'[1]All Skus'!$A:$Y,19,FALSE)),""))</f>
        <v>17</v>
      </c>
      <c r="P145" s="23">
        <f>(IF((VLOOKUP(Table2[[#This Row],[SKU]],'[1]All Skus'!$A:$Y,2,FALSE))="AMX",(VLOOKUP(Table2[[#This Row],[SKU]],'[1]All Skus'!$A:$Y,20,FALSE)),""))</f>
        <v>9.1300000000000008</v>
      </c>
      <c r="Q145" s="23">
        <f>(IF((VLOOKUP(Table2[[#This Row],[SKU]],'[1]All Skus'!$A:$Y,2,FALSE))="AMX",(VLOOKUP(Table2[[#This Row],[SKU]],'[1]All Skus'!$A:$Y,21,FALSE)),""))</f>
        <v>1.8</v>
      </c>
      <c r="R145" s="18" t="str">
        <f>(IF((VLOOKUP(Table2[[#This Row],[SKU]],'[1]All Skus'!$A:$Y,2,FALSE))="AMX",(VLOOKUP(Table2[[#This Row],[SKU]],'[1]All Skus'!$A:$Y,22,FALSE)),""))</f>
        <v>MX</v>
      </c>
      <c r="S145" s="18" t="str">
        <f>(IF((VLOOKUP(Table2[[#This Row],[SKU]],'[1]All Skus'!$A:$Y,2,FALSE))="AMX",(VLOOKUP(Table2[[#This Row],[SKU]],'[1]All Skus'!$A:$Y,23,FALSE)),""))</f>
        <v>Compliant</v>
      </c>
      <c r="T145" s="24" t="str">
        <f>(IF((VLOOKUP(Table2[[#This Row],[SKU]],'[1]All Skus'!$A:$Y,2,FALSE))="AMX",(VLOOKUP(Table2[[#This Row],[SKU]],'[1]All Skus'!$A:$Y,24,FALSE)),""))</f>
        <v>https://www.amx.com/en-US/products/nx-4200</v>
      </c>
      <c r="U145" s="18">
        <v>143</v>
      </c>
    </row>
    <row r="146" spans="1:21" ht="15" customHeight="1" x14ac:dyDescent="0.3">
      <c r="A146" s="16" t="s">
        <v>164</v>
      </c>
      <c r="B146" s="17" t="str">
        <f>(IF((VLOOKUP(Table2[[#This Row],[SKU]],'[1]All Skus'!$A:$Y,2,FALSE))="AMX",(VLOOKUP(Table2[[#This Row],[SKU]],'[1]All Skus'!$A:$Y,3,FALSE)),""))</f>
        <v>Integration Software</v>
      </c>
      <c r="C146" s="17" t="str">
        <f>(IF((VLOOKUP(Table2[[#This Row],[SKU]],'[1]All Skus'!$A:$Y,2,FALSE))="AMX",(VLOOKUP(Table2[[#This Row],[SKU]],'[1]All Skus'!$A:$Y,4,FALSE)),""))</f>
        <v>TPC-ITOUCH-PHONE</v>
      </c>
      <c r="D146" s="18">
        <f>(IF((VLOOKUP(Table2[[#This Row],[SKU]],'[1]All Skus'!$A:$Y,2,FALSE))="AMX",(VLOOKUP(Table2[[#This Row],[SKU]],'[1]All Skus'!$A:$Y,5,FALSE)),""))</f>
        <v>0</v>
      </c>
      <c r="E146" s="19">
        <f>(IF((VLOOKUP(Table2[[#This Row],[SKU]],'[1]All Skus'!$A:$Y,2,FALSE))="AMX",(VLOOKUP(Table2[[#This Row],[SKU]],'[1]All Skus'!$A:$Y,6,FALSE)),""))</f>
        <v>0</v>
      </c>
      <c r="F146" s="19" t="str">
        <f>(IF((VLOOKUP(Table2[[#This Row],[SKU]],'[1]All Skus'!$A:$Y,2,FALSE))="AMX",(VLOOKUP(Table2[[#This Row],[SKU]],'[1]All Skus'!$A:$Y,7,FALSE)),""))</f>
        <v>Partner Product</v>
      </c>
      <c r="G146" s="26" t="str">
        <f>(IF((VLOOKUP(Table2[[#This Row],[SKU]],'[1]All Skus'!$A:$Y,2,FALSE))="AMX",(VLOOKUP(Table2[[#This Row],[SKU]],'[1]All Skus'!$A:$Y,8,FALSE)),""))</f>
        <v>Touch Panel license for iPhone. Purchase through partner only - see link</v>
      </c>
      <c r="H146" s="26" t="str">
        <f>(IF((VLOOKUP(Table2[[#This Row],[SKU]],'[1]All Skus'!$A:$Y,2,FALSE))="AMX",(VLOOKUP(Table2[[#This Row],[SKU]],'[1]All Skus'!$A:$Y,9,FALSE)),""))</f>
        <v>TPControl application license for one Apple iPhone or iPod Touch (non-standard discount)</v>
      </c>
      <c r="I146" s="21" t="str">
        <f>(IF((VLOOKUP(Table2[[#This Row],[SKU]],'[1]All Skus'!$A:$Y,2,FALSE))="AMX",(VLOOKUP(Table2[[#This Row],[SKU]],'[1]All Skus'!$A:$Y,10,FALSE)),""))</f>
        <v>SEE LINK</v>
      </c>
      <c r="J146" s="21">
        <f>(IF((VLOOKUP(Table2[[#This Row],[SKU]],'[1]All Skus'!$A:$Y,2,FALSE))="AMX",(VLOOKUP(Table2[[#This Row],[SKU]],'[1]All Skus'!$A:$Y,11,FALSE)),""))</f>
        <v>0</v>
      </c>
      <c r="K146" s="22">
        <f>(IF((VLOOKUP(Table2[[#This Row],[SKU]],'[1]All Skus'!$A:$Y,2,FALSE))="AMX",(VLOOKUP(Table2[[#This Row],[SKU]],'[1]All Skus'!$A:$Y,15,FALSE)),""))</f>
        <v>0</v>
      </c>
      <c r="L146" s="18">
        <f>(IF((VLOOKUP(Table2[[#This Row],[SKU]],'[1]All Skus'!$A:$Y,2,FALSE))="AMX",(VLOOKUP(Table2[[#This Row],[SKU]],'[1]All Skus'!$A:$Y,16,FALSE)),""))</f>
        <v>718878034361</v>
      </c>
      <c r="M146" s="18">
        <f>(IF((VLOOKUP(Table2[[#This Row],[SKU]],'[1]All Skus'!$A:$Y,2,FALSE))="AMX",(VLOOKUP(Table2[[#This Row],[SKU]],'[1]All Skus'!$A:$Y,17,FALSE)),""))</f>
        <v>0</v>
      </c>
      <c r="N146" s="23">
        <f>(IF((VLOOKUP(Table2[[#This Row],[SKU]],'[1]All Skus'!$A:$Y,2,FALSE))="AMX",(VLOOKUP(Table2[[#This Row],[SKU]],'[1]All Skus'!$A:$Y,18,FALSE)),""))</f>
        <v>0</v>
      </c>
      <c r="O146" s="23">
        <f>(IF((VLOOKUP(Table2[[#This Row],[SKU]],'[1]All Skus'!$A:$Y,2,FALSE))="AMX",(VLOOKUP(Table2[[#This Row],[SKU]],'[1]All Skus'!$A:$Y,19,FALSE)),""))</f>
        <v>0</v>
      </c>
      <c r="P146" s="23">
        <f>(IF((VLOOKUP(Table2[[#This Row],[SKU]],'[1]All Skus'!$A:$Y,2,FALSE))="AMX",(VLOOKUP(Table2[[#This Row],[SKU]],'[1]All Skus'!$A:$Y,20,FALSE)),""))</f>
        <v>0</v>
      </c>
      <c r="Q146" s="23">
        <f>(IF((VLOOKUP(Table2[[#This Row],[SKU]],'[1]All Skus'!$A:$Y,2,FALSE))="AMX",(VLOOKUP(Table2[[#This Row],[SKU]],'[1]All Skus'!$A:$Y,21,FALSE)),""))</f>
        <v>0</v>
      </c>
      <c r="R146" s="18" t="str">
        <f>(IF((VLOOKUP(Table2[[#This Row],[SKU]],'[1]All Skus'!$A:$Y,2,FALSE))="AMX",(VLOOKUP(Table2[[#This Row],[SKU]],'[1]All Skus'!$A:$Y,22,FALSE)),""))</f>
        <v>IM</v>
      </c>
      <c r="S146" s="18">
        <f>(IF((VLOOKUP(Table2[[#This Row],[SKU]],'[1]All Skus'!$A:$Y,2,FALSE))="AMX",(VLOOKUP(Table2[[#This Row],[SKU]],'[1]All Skus'!$A:$Y,23,FALSE)),""))</f>
        <v>0</v>
      </c>
      <c r="T146" s="24" t="str">
        <f>(IF((VLOOKUP(Table2[[#This Row],[SKU]],'[1]All Skus'!$A:$Y,2,FALSE))="AMX",(VLOOKUP(Table2[[#This Row],[SKU]],'[1]All Skus'!$A:$Y,24,FALSE)),""))</f>
        <v>https://store.touchpanelcontrol.com/</v>
      </c>
      <c r="U146" s="18">
        <v>144</v>
      </c>
    </row>
    <row r="147" spans="1:21" ht="15" customHeight="1" x14ac:dyDescent="0.3">
      <c r="A147" s="16" t="s">
        <v>165</v>
      </c>
      <c r="B147" s="17" t="str">
        <f>(IF((VLOOKUP(Table2[[#This Row],[SKU]],'[1]All Skus'!$A:$Y,2,FALSE))="AMX",(VLOOKUP(Table2[[#This Row],[SKU]],'[1]All Skus'!$A:$Y,3,FALSE)),""))</f>
        <v>Integration Software</v>
      </c>
      <c r="C147" s="17" t="str">
        <f>(IF((VLOOKUP(Table2[[#This Row],[SKU]],'[1]All Skus'!$A:$Y,2,FALSE))="AMX",(VLOOKUP(Table2[[#This Row],[SKU]],'[1]All Skus'!$A:$Y,4,FALSE)),""))</f>
        <v>TPC-IPAD</v>
      </c>
      <c r="D147" s="18">
        <f>(IF((VLOOKUP(Table2[[#This Row],[SKU]],'[1]All Skus'!$A:$Y,2,FALSE))="AMX",(VLOOKUP(Table2[[#This Row],[SKU]],'[1]All Skus'!$A:$Y,5,FALSE)),""))</f>
        <v>0</v>
      </c>
      <c r="E147" s="19">
        <f>(IF((VLOOKUP(Table2[[#This Row],[SKU]],'[1]All Skus'!$A:$Y,2,FALSE))="AMX",(VLOOKUP(Table2[[#This Row],[SKU]],'[1]All Skus'!$A:$Y,6,FALSE)),""))</f>
        <v>0</v>
      </c>
      <c r="F147" s="19" t="str">
        <f>(IF((VLOOKUP(Table2[[#This Row],[SKU]],'[1]All Skus'!$A:$Y,2,FALSE))="AMX",(VLOOKUP(Table2[[#This Row],[SKU]],'[1]All Skus'!$A:$Y,7,FALSE)),""))</f>
        <v>Partner Product</v>
      </c>
      <c r="G147" s="26" t="str">
        <f>(IF((VLOOKUP(Table2[[#This Row],[SKU]],'[1]All Skus'!$A:$Y,2,FALSE))="AMX",(VLOOKUP(Table2[[#This Row],[SKU]],'[1]All Skus'!$A:$Y,8,FALSE)),""))</f>
        <v>Touch Panel license for iPad. Purchase through partner only - see link</v>
      </c>
      <c r="H147" s="26" t="str">
        <f>(IF((VLOOKUP(Table2[[#This Row],[SKU]],'[1]All Skus'!$A:$Y,2,FALSE))="AMX",(VLOOKUP(Table2[[#This Row],[SKU]],'[1]All Skus'!$A:$Y,9,FALSE)),""))</f>
        <v>TPControl application license for one Apple iPad (non-standard discount)</v>
      </c>
      <c r="I147" s="21" t="str">
        <f>(IF((VLOOKUP(Table2[[#This Row],[SKU]],'[1]All Skus'!$A:$Y,2,FALSE))="AMX",(VLOOKUP(Table2[[#This Row],[SKU]],'[1]All Skus'!$A:$Y,10,FALSE)),""))</f>
        <v>SEE LINK</v>
      </c>
      <c r="J147" s="21">
        <f>(IF((VLOOKUP(Table2[[#This Row],[SKU]],'[1]All Skus'!$A:$Y,2,FALSE))="AMX",(VLOOKUP(Table2[[#This Row],[SKU]],'[1]All Skus'!$A:$Y,11,FALSE)),""))</f>
        <v>0</v>
      </c>
      <c r="K147" s="22">
        <f>(IF((VLOOKUP(Table2[[#This Row],[SKU]],'[1]All Skus'!$A:$Y,2,FALSE))="AMX",(VLOOKUP(Table2[[#This Row],[SKU]],'[1]All Skus'!$A:$Y,15,FALSE)),""))</f>
        <v>0</v>
      </c>
      <c r="L147" s="18">
        <f>(IF((VLOOKUP(Table2[[#This Row],[SKU]],'[1]All Skus'!$A:$Y,2,FALSE))="AMX",(VLOOKUP(Table2[[#This Row],[SKU]],'[1]All Skus'!$A:$Y,16,FALSE)),""))</f>
        <v>718878023549</v>
      </c>
      <c r="M147" s="18">
        <f>(IF((VLOOKUP(Table2[[#This Row],[SKU]],'[1]All Skus'!$A:$Y,2,FALSE))="AMX",(VLOOKUP(Table2[[#This Row],[SKU]],'[1]All Skus'!$A:$Y,17,FALSE)),""))</f>
        <v>0</v>
      </c>
      <c r="N147" s="23">
        <f>(IF((VLOOKUP(Table2[[#This Row],[SKU]],'[1]All Skus'!$A:$Y,2,FALSE))="AMX",(VLOOKUP(Table2[[#This Row],[SKU]],'[1]All Skus'!$A:$Y,18,FALSE)),""))</f>
        <v>0</v>
      </c>
      <c r="O147" s="23">
        <f>(IF((VLOOKUP(Table2[[#This Row],[SKU]],'[1]All Skus'!$A:$Y,2,FALSE))="AMX",(VLOOKUP(Table2[[#This Row],[SKU]],'[1]All Skus'!$A:$Y,19,FALSE)),""))</f>
        <v>0</v>
      </c>
      <c r="P147" s="23">
        <f>(IF((VLOOKUP(Table2[[#This Row],[SKU]],'[1]All Skus'!$A:$Y,2,FALSE))="AMX",(VLOOKUP(Table2[[#This Row],[SKU]],'[1]All Skus'!$A:$Y,20,FALSE)),""))</f>
        <v>0</v>
      </c>
      <c r="Q147" s="23">
        <f>(IF((VLOOKUP(Table2[[#This Row],[SKU]],'[1]All Skus'!$A:$Y,2,FALSE))="AMX",(VLOOKUP(Table2[[#This Row],[SKU]],'[1]All Skus'!$A:$Y,21,FALSE)),""))</f>
        <v>0</v>
      </c>
      <c r="R147" s="18" t="str">
        <f>(IF((VLOOKUP(Table2[[#This Row],[SKU]],'[1]All Skus'!$A:$Y,2,FALSE))="AMX",(VLOOKUP(Table2[[#This Row],[SKU]],'[1]All Skus'!$A:$Y,22,FALSE)),""))</f>
        <v>IM</v>
      </c>
      <c r="S147" s="18">
        <f>(IF((VLOOKUP(Table2[[#This Row],[SKU]],'[1]All Skus'!$A:$Y,2,FALSE))="AMX",(VLOOKUP(Table2[[#This Row],[SKU]],'[1]All Skus'!$A:$Y,23,FALSE)),""))</f>
        <v>0</v>
      </c>
      <c r="T147" s="24" t="str">
        <f>(IF((VLOOKUP(Table2[[#This Row],[SKU]],'[1]All Skus'!$A:$Y,2,FALSE))="AMX",(VLOOKUP(Table2[[#This Row],[SKU]],'[1]All Skus'!$A:$Y,24,FALSE)),""))</f>
        <v>https://store.touchpanelcontrol.com/</v>
      </c>
      <c r="U147" s="18">
        <v>145</v>
      </c>
    </row>
    <row r="148" spans="1:21" ht="15" customHeight="1" x14ac:dyDescent="0.3">
      <c r="A148" s="16" t="s">
        <v>166</v>
      </c>
      <c r="B148" s="17" t="str">
        <f>(IF((VLOOKUP(Table2[[#This Row],[SKU]],'[1]All Skus'!$A:$Y,2,FALSE))="AMX",(VLOOKUP(Table2[[#This Row],[SKU]],'[1]All Skus'!$A:$Y,3,FALSE)),""))</f>
        <v>Integration Software</v>
      </c>
      <c r="C148" s="17" t="str">
        <f>(IF((VLOOKUP(Table2[[#This Row],[SKU]],'[1]All Skus'!$A:$Y,2,FALSE))="AMX",(VLOOKUP(Table2[[#This Row],[SKU]],'[1]All Skus'!$A:$Y,4,FALSE)),""))</f>
        <v>TPC-ANDROID</v>
      </c>
      <c r="D148" s="18">
        <f>(IF((VLOOKUP(Table2[[#This Row],[SKU]],'[1]All Skus'!$A:$Y,2,FALSE))="AMX",(VLOOKUP(Table2[[#This Row],[SKU]],'[1]All Skus'!$A:$Y,5,FALSE)),""))</f>
        <v>0</v>
      </c>
      <c r="E148" s="19">
        <f>(IF((VLOOKUP(Table2[[#This Row],[SKU]],'[1]All Skus'!$A:$Y,2,FALSE))="AMX",(VLOOKUP(Table2[[#This Row],[SKU]],'[1]All Skus'!$A:$Y,6,FALSE)),""))</f>
        <v>0</v>
      </c>
      <c r="F148" s="19" t="str">
        <f>(IF((VLOOKUP(Table2[[#This Row],[SKU]],'[1]All Skus'!$A:$Y,2,FALSE))="AMX",(VLOOKUP(Table2[[#This Row],[SKU]],'[1]All Skus'!$A:$Y,7,FALSE)),""))</f>
        <v>Partner Product</v>
      </c>
      <c r="G148" s="26" t="str">
        <f>(IF((VLOOKUP(Table2[[#This Row],[SKU]],'[1]All Skus'!$A:$Y,2,FALSE))="AMX",(VLOOKUP(Table2[[#This Row],[SKU]],'[1]All Skus'!$A:$Y,8,FALSE)),""))</f>
        <v>Touch Panel license for Android Phone. Purchase through partner only - see link</v>
      </c>
      <c r="H148" s="26" t="str">
        <f>(IF((VLOOKUP(Table2[[#This Row],[SKU]],'[1]All Skus'!$A:$Y,2,FALSE))="AMX",(VLOOKUP(Table2[[#This Row],[SKU]],'[1]All Skus'!$A:$Y,9,FALSE)),""))</f>
        <v>TPControl application license for one Android Smartphone (non-standard discount)</v>
      </c>
      <c r="I148" s="21" t="str">
        <f>(IF((VLOOKUP(Table2[[#This Row],[SKU]],'[1]All Skus'!$A:$Y,2,FALSE))="AMX",(VLOOKUP(Table2[[#This Row],[SKU]],'[1]All Skus'!$A:$Y,10,FALSE)),""))</f>
        <v>SEE LINK</v>
      </c>
      <c r="J148" s="21">
        <f>(IF((VLOOKUP(Table2[[#This Row],[SKU]],'[1]All Skus'!$A:$Y,2,FALSE))="AMX",(VLOOKUP(Table2[[#This Row],[SKU]],'[1]All Skus'!$A:$Y,11,FALSE)),""))</f>
        <v>0</v>
      </c>
      <c r="K148" s="22">
        <f>(IF((VLOOKUP(Table2[[#This Row],[SKU]],'[1]All Skus'!$A:$Y,2,FALSE))="AMX",(VLOOKUP(Table2[[#This Row],[SKU]],'[1]All Skus'!$A:$Y,15,FALSE)),""))</f>
        <v>0</v>
      </c>
      <c r="L148" s="18">
        <f>(IF((VLOOKUP(Table2[[#This Row],[SKU]],'[1]All Skus'!$A:$Y,2,FALSE))="AMX",(VLOOKUP(Table2[[#This Row],[SKU]],'[1]All Skus'!$A:$Y,16,FALSE)),""))</f>
        <v>718878023556</v>
      </c>
      <c r="M148" s="18">
        <f>(IF((VLOOKUP(Table2[[#This Row],[SKU]],'[1]All Skus'!$A:$Y,2,FALSE))="AMX",(VLOOKUP(Table2[[#This Row],[SKU]],'[1]All Skus'!$A:$Y,17,FALSE)),""))</f>
        <v>0</v>
      </c>
      <c r="N148" s="23">
        <f>(IF((VLOOKUP(Table2[[#This Row],[SKU]],'[1]All Skus'!$A:$Y,2,FALSE))="AMX",(VLOOKUP(Table2[[#This Row],[SKU]],'[1]All Skus'!$A:$Y,18,FALSE)),""))</f>
        <v>0</v>
      </c>
      <c r="O148" s="23">
        <f>(IF((VLOOKUP(Table2[[#This Row],[SKU]],'[1]All Skus'!$A:$Y,2,FALSE))="AMX",(VLOOKUP(Table2[[#This Row],[SKU]],'[1]All Skus'!$A:$Y,19,FALSE)),""))</f>
        <v>0</v>
      </c>
      <c r="P148" s="23">
        <f>(IF((VLOOKUP(Table2[[#This Row],[SKU]],'[1]All Skus'!$A:$Y,2,FALSE))="AMX",(VLOOKUP(Table2[[#This Row],[SKU]],'[1]All Skus'!$A:$Y,20,FALSE)),""))</f>
        <v>0</v>
      </c>
      <c r="Q148" s="23">
        <f>(IF((VLOOKUP(Table2[[#This Row],[SKU]],'[1]All Skus'!$A:$Y,2,FALSE))="AMX",(VLOOKUP(Table2[[#This Row],[SKU]],'[1]All Skus'!$A:$Y,21,FALSE)),""))</f>
        <v>0</v>
      </c>
      <c r="R148" s="18" t="str">
        <f>(IF((VLOOKUP(Table2[[#This Row],[SKU]],'[1]All Skus'!$A:$Y,2,FALSE))="AMX",(VLOOKUP(Table2[[#This Row],[SKU]],'[1]All Skus'!$A:$Y,22,FALSE)),""))</f>
        <v>IM</v>
      </c>
      <c r="S148" s="18">
        <f>(IF((VLOOKUP(Table2[[#This Row],[SKU]],'[1]All Skus'!$A:$Y,2,FALSE))="AMX",(VLOOKUP(Table2[[#This Row],[SKU]],'[1]All Skus'!$A:$Y,23,FALSE)),""))</f>
        <v>0</v>
      </c>
      <c r="T148" s="24" t="str">
        <f>(IF((VLOOKUP(Table2[[#This Row],[SKU]],'[1]All Skus'!$A:$Y,2,FALSE))="AMX",(VLOOKUP(Table2[[#This Row],[SKU]],'[1]All Skus'!$A:$Y,24,FALSE)),""))</f>
        <v>https://store.touchpanelcontrol.com/</v>
      </c>
      <c r="U148" s="18">
        <v>146</v>
      </c>
    </row>
    <row r="149" spans="1:21" ht="15" customHeight="1" x14ac:dyDescent="0.3">
      <c r="A149" s="16" t="s">
        <v>167</v>
      </c>
      <c r="B149" s="17" t="str">
        <f>(IF((VLOOKUP(Table2[[#This Row],[SKU]],'[1]All Skus'!$A:$Y,2,FALSE))="AMX",(VLOOKUP(Table2[[#This Row],[SKU]],'[1]All Skus'!$A:$Y,3,FALSE)),""))</f>
        <v>Integration Software</v>
      </c>
      <c r="C149" s="17" t="str">
        <f>(IF((VLOOKUP(Table2[[#This Row],[SKU]],'[1]All Skus'!$A:$Y,2,FALSE))="AMX",(VLOOKUP(Table2[[#This Row],[SKU]],'[1]All Skus'!$A:$Y,4,FALSE)),""))</f>
        <v>TPC-ANDROID TAB</v>
      </c>
      <c r="D149" s="18">
        <f>(IF((VLOOKUP(Table2[[#This Row],[SKU]],'[1]All Skus'!$A:$Y,2,FALSE))="AMX",(VLOOKUP(Table2[[#This Row],[SKU]],'[1]All Skus'!$A:$Y,5,FALSE)),""))</f>
        <v>0</v>
      </c>
      <c r="E149" s="19">
        <f>(IF((VLOOKUP(Table2[[#This Row],[SKU]],'[1]All Skus'!$A:$Y,2,FALSE))="AMX",(VLOOKUP(Table2[[#This Row],[SKU]],'[1]All Skus'!$A:$Y,6,FALSE)),""))</f>
        <v>0</v>
      </c>
      <c r="F149" s="19" t="str">
        <f>(IF((VLOOKUP(Table2[[#This Row],[SKU]],'[1]All Skus'!$A:$Y,2,FALSE))="AMX",(VLOOKUP(Table2[[#This Row],[SKU]],'[1]All Skus'!$A:$Y,7,FALSE)),""))</f>
        <v>Partner Product</v>
      </c>
      <c r="G149" s="26" t="str">
        <f>(IF((VLOOKUP(Table2[[#This Row],[SKU]],'[1]All Skus'!$A:$Y,2,FALSE))="AMX",(VLOOKUP(Table2[[#This Row],[SKU]],'[1]All Skus'!$A:$Y,8,FALSE)),""))</f>
        <v>Touch Panel license for Android Tablet. Purchase through partner only - see link</v>
      </c>
      <c r="H149" s="26" t="str">
        <f>(IF((VLOOKUP(Table2[[#This Row],[SKU]],'[1]All Skus'!$A:$Y,2,FALSE))="AMX",(VLOOKUP(Table2[[#This Row],[SKU]],'[1]All Skus'!$A:$Y,9,FALSE)),""))</f>
        <v>TPControl application license for one Android Tablet (non-standard discount)</v>
      </c>
      <c r="I149" s="21" t="str">
        <f>(IF((VLOOKUP(Table2[[#This Row],[SKU]],'[1]All Skus'!$A:$Y,2,FALSE))="AMX",(VLOOKUP(Table2[[#This Row],[SKU]],'[1]All Skus'!$A:$Y,10,FALSE)),""))</f>
        <v>SEE LINK</v>
      </c>
      <c r="J149" s="21">
        <f>(IF((VLOOKUP(Table2[[#This Row],[SKU]],'[1]All Skus'!$A:$Y,2,FALSE))="AMX",(VLOOKUP(Table2[[#This Row],[SKU]],'[1]All Skus'!$A:$Y,11,FALSE)),""))</f>
        <v>0</v>
      </c>
      <c r="K149" s="22">
        <f>(IF((VLOOKUP(Table2[[#This Row],[SKU]],'[1]All Skus'!$A:$Y,2,FALSE))="AMX",(VLOOKUP(Table2[[#This Row],[SKU]],'[1]All Skus'!$A:$Y,15,FALSE)),""))</f>
        <v>0</v>
      </c>
      <c r="L149" s="18">
        <f>(IF((VLOOKUP(Table2[[#This Row],[SKU]],'[1]All Skus'!$A:$Y,2,FALSE))="AMX",(VLOOKUP(Table2[[#This Row],[SKU]],'[1]All Skus'!$A:$Y,16,FALSE)),""))</f>
        <v>718878023563</v>
      </c>
      <c r="M149" s="18">
        <f>(IF((VLOOKUP(Table2[[#This Row],[SKU]],'[1]All Skus'!$A:$Y,2,FALSE))="AMX",(VLOOKUP(Table2[[#This Row],[SKU]],'[1]All Skus'!$A:$Y,17,FALSE)),""))</f>
        <v>0</v>
      </c>
      <c r="N149" s="23">
        <f>(IF((VLOOKUP(Table2[[#This Row],[SKU]],'[1]All Skus'!$A:$Y,2,FALSE))="AMX",(VLOOKUP(Table2[[#This Row],[SKU]],'[1]All Skus'!$A:$Y,18,FALSE)),""))</f>
        <v>0</v>
      </c>
      <c r="O149" s="23">
        <f>(IF((VLOOKUP(Table2[[#This Row],[SKU]],'[1]All Skus'!$A:$Y,2,FALSE))="AMX",(VLOOKUP(Table2[[#This Row],[SKU]],'[1]All Skus'!$A:$Y,19,FALSE)),""))</f>
        <v>0</v>
      </c>
      <c r="P149" s="23">
        <f>(IF((VLOOKUP(Table2[[#This Row],[SKU]],'[1]All Skus'!$A:$Y,2,FALSE))="AMX",(VLOOKUP(Table2[[#This Row],[SKU]],'[1]All Skus'!$A:$Y,20,FALSE)),""))</f>
        <v>0</v>
      </c>
      <c r="Q149" s="23">
        <f>(IF((VLOOKUP(Table2[[#This Row],[SKU]],'[1]All Skus'!$A:$Y,2,FALSE))="AMX",(VLOOKUP(Table2[[#This Row],[SKU]],'[1]All Skus'!$A:$Y,21,FALSE)),""))</f>
        <v>0</v>
      </c>
      <c r="R149" s="18" t="str">
        <f>(IF((VLOOKUP(Table2[[#This Row],[SKU]],'[1]All Skus'!$A:$Y,2,FALSE))="AMX",(VLOOKUP(Table2[[#This Row],[SKU]],'[1]All Skus'!$A:$Y,22,FALSE)),""))</f>
        <v>IM</v>
      </c>
      <c r="S149" s="18">
        <f>(IF((VLOOKUP(Table2[[#This Row],[SKU]],'[1]All Skus'!$A:$Y,2,FALSE))="AMX",(VLOOKUP(Table2[[#This Row],[SKU]],'[1]All Skus'!$A:$Y,23,FALSE)),""))</f>
        <v>0</v>
      </c>
      <c r="T149" s="24" t="str">
        <f>(IF((VLOOKUP(Table2[[#This Row],[SKU]],'[1]All Skus'!$A:$Y,2,FALSE))="AMX",(VLOOKUP(Table2[[#This Row],[SKU]],'[1]All Skus'!$A:$Y,24,FALSE)),""))</f>
        <v>https://store.touchpanelcontrol.com/</v>
      </c>
      <c r="U149" s="18">
        <v>147</v>
      </c>
    </row>
    <row r="150" spans="1:21" ht="15" customHeight="1" x14ac:dyDescent="0.3">
      <c r="A150" s="16" t="s">
        <v>168</v>
      </c>
      <c r="B150" s="17" t="str">
        <f>(IF((VLOOKUP(Table2[[#This Row],[SKU]],'[1]All Skus'!$A:$Y,2,FALSE))="AMX",(VLOOKUP(Table2[[#This Row],[SKU]],'[1]All Skus'!$A:$Y,3,FALSE)),""))</f>
        <v>Integration Software</v>
      </c>
      <c r="C150" s="17" t="str">
        <f>(IF((VLOOKUP(Table2[[#This Row],[SKU]],'[1]All Skus'!$A:$Y,2,FALSE))="AMX",(VLOOKUP(Table2[[#This Row],[SKU]],'[1]All Skus'!$A:$Y,4,FALSE)),""))</f>
        <v>TPC-WIN8-TAB</v>
      </c>
      <c r="D150" s="18">
        <f>(IF((VLOOKUP(Table2[[#This Row],[SKU]],'[1]All Skus'!$A:$Y,2,FALSE))="AMX",(VLOOKUP(Table2[[#This Row],[SKU]],'[1]All Skus'!$A:$Y,5,FALSE)),""))</f>
        <v>0</v>
      </c>
      <c r="E150" s="19">
        <f>(IF((VLOOKUP(Table2[[#This Row],[SKU]],'[1]All Skus'!$A:$Y,2,FALSE))="AMX",(VLOOKUP(Table2[[#This Row],[SKU]],'[1]All Skus'!$A:$Y,6,FALSE)),""))</f>
        <v>0</v>
      </c>
      <c r="F150" s="19" t="str">
        <f>(IF((VLOOKUP(Table2[[#This Row],[SKU]],'[1]All Skus'!$A:$Y,2,FALSE))="AMX",(VLOOKUP(Table2[[#This Row],[SKU]],'[1]All Skus'!$A:$Y,7,FALSE)),""))</f>
        <v>Partner Product</v>
      </c>
      <c r="G150" s="26" t="str">
        <f>(IF((VLOOKUP(Table2[[#This Row],[SKU]],'[1]All Skus'!$A:$Y,2,FALSE))="AMX",(VLOOKUP(Table2[[#This Row],[SKU]],'[1]All Skus'!$A:$Y,8,FALSE)),""))</f>
        <v>Touch Panel license for Win 8/10. Purchase through partner only - see link</v>
      </c>
      <c r="H150" s="26" t="str">
        <f>(IF((VLOOKUP(Table2[[#This Row],[SKU]],'[1]All Skus'!$A:$Y,2,FALSE))="AMX",(VLOOKUP(Table2[[#This Row],[SKU]],'[1]All Skus'!$A:$Y,9,FALSE)),""))</f>
        <v>TPControl application license for one Windows 8® PC or Tablet device (non-standard discount)</v>
      </c>
      <c r="I150" s="21" t="str">
        <f>(IF((VLOOKUP(Table2[[#This Row],[SKU]],'[1]All Skus'!$A:$Y,2,FALSE))="AMX",(VLOOKUP(Table2[[#This Row],[SKU]],'[1]All Skus'!$A:$Y,10,FALSE)),""))</f>
        <v>SEE LINK</v>
      </c>
      <c r="J150" s="21">
        <f>(IF((VLOOKUP(Table2[[#This Row],[SKU]],'[1]All Skus'!$A:$Y,2,FALSE))="AMX",(VLOOKUP(Table2[[#This Row],[SKU]],'[1]All Skus'!$A:$Y,11,FALSE)),""))</f>
        <v>0</v>
      </c>
      <c r="K150" s="22">
        <f>(IF((VLOOKUP(Table2[[#This Row],[SKU]],'[1]All Skus'!$A:$Y,2,FALSE))="AMX",(VLOOKUP(Table2[[#This Row],[SKU]],'[1]All Skus'!$A:$Y,15,FALSE)),""))</f>
        <v>0</v>
      </c>
      <c r="L150" s="18">
        <f>(IF((VLOOKUP(Table2[[#This Row],[SKU]],'[1]All Skus'!$A:$Y,2,FALSE))="AMX",(VLOOKUP(Table2[[#This Row],[SKU]],'[1]All Skus'!$A:$Y,16,FALSE)),""))</f>
        <v>718878249000</v>
      </c>
      <c r="M150" s="18">
        <f>(IF((VLOOKUP(Table2[[#This Row],[SKU]],'[1]All Skus'!$A:$Y,2,FALSE))="AMX",(VLOOKUP(Table2[[#This Row],[SKU]],'[1]All Skus'!$A:$Y,17,FALSE)),""))</f>
        <v>0</v>
      </c>
      <c r="N150" s="23">
        <f>(IF((VLOOKUP(Table2[[#This Row],[SKU]],'[1]All Skus'!$A:$Y,2,FALSE))="AMX",(VLOOKUP(Table2[[#This Row],[SKU]],'[1]All Skus'!$A:$Y,18,FALSE)),""))</f>
        <v>0</v>
      </c>
      <c r="O150" s="23">
        <f>(IF((VLOOKUP(Table2[[#This Row],[SKU]],'[1]All Skus'!$A:$Y,2,FALSE))="AMX",(VLOOKUP(Table2[[#This Row],[SKU]],'[1]All Skus'!$A:$Y,19,FALSE)),""))</f>
        <v>0</v>
      </c>
      <c r="P150" s="23">
        <f>(IF((VLOOKUP(Table2[[#This Row],[SKU]],'[1]All Skus'!$A:$Y,2,FALSE))="AMX",(VLOOKUP(Table2[[#This Row],[SKU]],'[1]All Skus'!$A:$Y,20,FALSE)),""))</f>
        <v>0</v>
      </c>
      <c r="Q150" s="23">
        <f>(IF((VLOOKUP(Table2[[#This Row],[SKU]],'[1]All Skus'!$A:$Y,2,FALSE))="AMX",(VLOOKUP(Table2[[#This Row],[SKU]],'[1]All Skus'!$A:$Y,21,FALSE)),""))</f>
        <v>0</v>
      </c>
      <c r="R150" s="18" t="str">
        <f>(IF((VLOOKUP(Table2[[#This Row],[SKU]],'[1]All Skus'!$A:$Y,2,FALSE))="AMX",(VLOOKUP(Table2[[#This Row],[SKU]],'[1]All Skus'!$A:$Y,22,FALSE)),""))</f>
        <v>US</v>
      </c>
      <c r="S150" s="18">
        <f>(IF((VLOOKUP(Table2[[#This Row],[SKU]],'[1]All Skus'!$A:$Y,2,FALSE))="AMX",(VLOOKUP(Table2[[#This Row],[SKU]],'[1]All Skus'!$A:$Y,23,FALSE)),""))</f>
        <v>0</v>
      </c>
      <c r="T150" s="24" t="str">
        <f>(IF((VLOOKUP(Table2[[#This Row],[SKU]],'[1]All Skus'!$A:$Y,2,FALSE))="AMX",(VLOOKUP(Table2[[#This Row],[SKU]],'[1]All Skus'!$A:$Y,24,FALSE)),""))</f>
        <v>https://store.touchpanelcontrol.com/</v>
      </c>
      <c r="U150" s="18">
        <v>148</v>
      </c>
    </row>
    <row r="151" spans="1:21" ht="15" customHeight="1" x14ac:dyDescent="0.3">
      <c r="A151" s="16" t="s">
        <v>169</v>
      </c>
      <c r="B151" s="17" t="str">
        <f>(IF((VLOOKUP(Table2[[#This Row],[SKU]],'[1]All Skus'!$A:$Y,2,FALSE))="AMX",(VLOOKUP(Table2[[#This Row],[SKU]],'[1]All Skus'!$A:$Y,3,FALSE)),""))</f>
        <v>Integration Software</v>
      </c>
      <c r="C151" s="17" t="str">
        <f>(IF((VLOOKUP(Table2[[#This Row],[SKU]],'[1]All Skus'!$A:$Y,2,FALSE))="AMX",(VLOOKUP(Table2[[#This Row],[SKU]],'[1]All Skus'!$A:$Y,4,FALSE)),""))</f>
        <v>TPC-TPI-PRO</v>
      </c>
      <c r="D151" s="18">
        <f>(IF((VLOOKUP(Table2[[#This Row],[SKU]],'[1]All Skus'!$A:$Y,2,FALSE))="AMX",(VLOOKUP(Table2[[#This Row],[SKU]],'[1]All Skus'!$A:$Y,5,FALSE)),""))</f>
        <v>0</v>
      </c>
      <c r="E151" s="19">
        <f>(IF((VLOOKUP(Table2[[#This Row],[SKU]],'[1]All Skus'!$A:$Y,2,FALSE))="AMX",(VLOOKUP(Table2[[#This Row],[SKU]],'[1]All Skus'!$A:$Y,6,FALSE)),""))</f>
        <v>0</v>
      </c>
      <c r="F151" s="19" t="str">
        <f>(IF((VLOOKUP(Table2[[#This Row],[SKU]],'[1]All Skus'!$A:$Y,2,FALSE))="AMX",(VLOOKUP(Table2[[#This Row],[SKU]],'[1]All Skus'!$A:$Y,7,FALSE)),""))</f>
        <v>Partner Product</v>
      </c>
      <c r="G151" s="26" t="str">
        <f>(IF((VLOOKUP(Table2[[#This Row],[SKU]],'[1]All Skus'!$A:$Y,2,FALSE))="AMX",(VLOOKUP(Table2[[#This Row],[SKU]],'[1]All Skus'!$A:$Y,8,FALSE)),""))</f>
        <v>Presentation Interface License for Win 8/10. Purchase through partner only - see link</v>
      </c>
      <c r="H151" s="26" t="str">
        <f>(IF((VLOOKUP(Table2[[#This Row],[SKU]],'[1]All Skus'!$A:$Y,2,FALSE))="AMX",(VLOOKUP(Table2[[#This Row],[SKU]],'[1]All Skus'!$A:$Y,9,FALSE)),""))</f>
        <v>PC Windowing &amp; Control App Software Application License</v>
      </c>
      <c r="I151" s="21" t="str">
        <f>(IF((VLOOKUP(Table2[[#This Row],[SKU]],'[1]All Skus'!$A:$Y,2,FALSE))="AMX",(VLOOKUP(Table2[[#This Row],[SKU]],'[1]All Skus'!$A:$Y,10,FALSE)),""))</f>
        <v>SEE LINK</v>
      </c>
      <c r="J151" s="21">
        <f>(IF((VLOOKUP(Table2[[#This Row],[SKU]],'[1]All Skus'!$A:$Y,2,FALSE))="AMX",(VLOOKUP(Table2[[#This Row],[SKU]],'[1]All Skus'!$A:$Y,11,FALSE)),""))</f>
        <v>0</v>
      </c>
      <c r="K151" s="22">
        <f>(IF((VLOOKUP(Table2[[#This Row],[SKU]],'[1]All Skus'!$A:$Y,2,FALSE))="AMX",(VLOOKUP(Table2[[#This Row],[SKU]],'[1]All Skus'!$A:$Y,15,FALSE)),""))</f>
        <v>0</v>
      </c>
      <c r="L151" s="18">
        <f>(IF((VLOOKUP(Table2[[#This Row],[SKU]],'[1]All Skus'!$A:$Y,2,FALSE))="AMX",(VLOOKUP(Table2[[#This Row],[SKU]],'[1]All Skus'!$A:$Y,16,FALSE)),""))</f>
        <v>718878034385</v>
      </c>
      <c r="M151" s="18">
        <f>(IF((VLOOKUP(Table2[[#This Row],[SKU]],'[1]All Skus'!$A:$Y,2,FALSE))="AMX",(VLOOKUP(Table2[[#This Row],[SKU]],'[1]All Skus'!$A:$Y,17,FALSE)),""))</f>
        <v>0</v>
      </c>
      <c r="N151" s="23">
        <f>(IF((VLOOKUP(Table2[[#This Row],[SKU]],'[1]All Skus'!$A:$Y,2,FALSE))="AMX",(VLOOKUP(Table2[[#This Row],[SKU]],'[1]All Skus'!$A:$Y,18,FALSE)),""))</f>
        <v>0</v>
      </c>
      <c r="O151" s="23">
        <f>(IF((VLOOKUP(Table2[[#This Row],[SKU]],'[1]All Skus'!$A:$Y,2,FALSE))="AMX",(VLOOKUP(Table2[[#This Row],[SKU]],'[1]All Skus'!$A:$Y,19,FALSE)),""))</f>
        <v>0</v>
      </c>
      <c r="P151" s="23">
        <f>(IF((VLOOKUP(Table2[[#This Row],[SKU]],'[1]All Skus'!$A:$Y,2,FALSE))="AMX",(VLOOKUP(Table2[[#This Row],[SKU]],'[1]All Skus'!$A:$Y,20,FALSE)),""))</f>
        <v>0</v>
      </c>
      <c r="Q151" s="23">
        <f>(IF((VLOOKUP(Table2[[#This Row],[SKU]],'[1]All Skus'!$A:$Y,2,FALSE))="AMX",(VLOOKUP(Table2[[#This Row],[SKU]],'[1]All Skus'!$A:$Y,21,FALSE)),""))</f>
        <v>0</v>
      </c>
      <c r="R151" s="18" t="str">
        <f>(IF((VLOOKUP(Table2[[#This Row],[SKU]],'[1]All Skus'!$A:$Y,2,FALSE))="AMX",(VLOOKUP(Table2[[#This Row],[SKU]],'[1]All Skus'!$A:$Y,22,FALSE)),""))</f>
        <v>GB</v>
      </c>
      <c r="S151" s="18">
        <f>(IF((VLOOKUP(Table2[[#This Row],[SKU]],'[1]All Skus'!$A:$Y,2,FALSE))="AMX",(VLOOKUP(Table2[[#This Row],[SKU]],'[1]All Skus'!$A:$Y,23,FALSE)),""))</f>
        <v>0</v>
      </c>
      <c r="T151" s="24" t="str">
        <f>(IF((VLOOKUP(Table2[[#This Row],[SKU]],'[1]All Skus'!$A:$Y,2,FALSE))="AMX",(VLOOKUP(Table2[[#This Row],[SKU]],'[1]All Skus'!$A:$Y,24,FALSE)),""))</f>
        <v>https://store.touchpanelcontrol.com/</v>
      </c>
      <c r="U151" s="18">
        <v>149</v>
      </c>
    </row>
    <row r="152" spans="1:21" ht="15" customHeight="1" x14ac:dyDescent="0.3">
      <c r="A152" s="16" t="s">
        <v>170</v>
      </c>
      <c r="B152" s="17" t="str">
        <f>(IF((VLOOKUP(Table2[[#This Row],[SKU]],'[1]All Skus'!$A:$Y,2,FALSE))="AMX",(VLOOKUP(Table2[[#This Row],[SKU]],'[1]All Skus'!$A:$Y,3,FALSE)),""))</f>
        <v>Integration Software</v>
      </c>
      <c r="C152" s="17" t="str">
        <f>(IF((VLOOKUP(Table2[[#This Row],[SKU]],'[1]All Skus'!$A:$Y,2,FALSE))="AMX",(VLOOKUP(Table2[[#This Row],[SKU]],'[1]All Skus'!$A:$Y,4,FALSE)),""))</f>
        <v>TPC-BYOD</v>
      </c>
      <c r="D152" s="18">
        <f>(IF((VLOOKUP(Table2[[#This Row],[SKU]],'[1]All Skus'!$A:$Y,2,FALSE))="AMX",(VLOOKUP(Table2[[#This Row],[SKU]],'[1]All Skus'!$A:$Y,5,FALSE)),""))</f>
        <v>0</v>
      </c>
      <c r="E152" s="19">
        <f>(IF((VLOOKUP(Table2[[#This Row],[SKU]],'[1]All Skus'!$A:$Y,2,FALSE))="AMX",(VLOOKUP(Table2[[#This Row],[SKU]],'[1]All Skus'!$A:$Y,6,FALSE)),""))</f>
        <v>0</v>
      </c>
      <c r="F152" s="19" t="str">
        <f>(IF((VLOOKUP(Table2[[#This Row],[SKU]],'[1]All Skus'!$A:$Y,2,FALSE))="AMX",(VLOOKUP(Table2[[#This Row],[SKU]],'[1]All Skus'!$A:$Y,7,FALSE)),""))</f>
        <v>Partner Product</v>
      </c>
      <c r="G152" s="26" t="str">
        <f>(IF((VLOOKUP(Table2[[#This Row],[SKU]],'[1]All Skus'!$A:$Y,2,FALSE))="AMX",(VLOOKUP(Table2[[#This Row],[SKU]],'[1]All Skus'!$A:$Y,8,FALSE)),""))</f>
        <v>NX Controller license for BYOD. Purchase through partner only - see link</v>
      </c>
      <c r="H152" s="26" t="str">
        <f>(IF((VLOOKUP(Table2[[#This Row],[SKU]],'[1]All Skus'!$A:$Y,2,FALSE))="AMX",(VLOOKUP(Table2[[#This Row],[SKU]],'[1]All Skus'!$A:$Y,9,FALSE)),""))</f>
        <v>BYOD (Bring Your Own Device) for AMX control systems. BYOD License provides the ability to connect any number of TPControl devices to a BYOD Licensed AMX system, whether those devices are licensed or not (non-standard discount)</v>
      </c>
      <c r="I152" s="21" t="str">
        <f>(IF((VLOOKUP(Table2[[#This Row],[SKU]],'[1]All Skus'!$A:$Y,2,FALSE))="AMX",(VLOOKUP(Table2[[#This Row],[SKU]],'[1]All Skus'!$A:$Y,10,FALSE)),""))</f>
        <v>SEE LINK</v>
      </c>
      <c r="J152" s="21">
        <f>(IF((VLOOKUP(Table2[[#This Row],[SKU]],'[1]All Skus'!$A:$Y,2,FALSE))="AMX",(VLOOKUP(Table2[[#This Row],[SKU]],'[1]All Skus'!$A:$Y,11,FALSE)),""))</f>
        <v>0</v>
      </c>
      <c r="K152" s="22">
        <f>(IF((VLOOKUP(Table2[[#This Row],[SKU]],'[1]All Skus'!$A:$Y,2,FALSE))="AMX",(VLOOKUP(Table2[[#This Row],[SKU]],'[1]All Skus'!$A:$Y,15,FALSE)),""))</f>
        <v>0</v>
      </c>
      <c r="L152" s="18">
        <f>(IF((VLOOKUP(Table2[[#This Row],[SKU]],'[1]All Skus'!$A:$Y,2,FALSE))="AMX",(VLOOKUP(Table2[[#This Row],[SKU]],'[1]All Skus'!$A:$Y,16,FALSE)),""))</f>
        <v>0</v>
      </c>
      <c r="M152" s="18">
        <f>(IF((VLOOKUP(Table2[[#This Row],[SKU]],'[1]All Skus'!$A:$Y,2,FALSE))="AMX",(VLOOKUP(Table2[[#This Row],[SKU]],'[1]All Skus'!$A:$Y,17,FALSE)),""))</f>
        <v>0</v>
      </c>
      <c r="N152" s="23">
        <f>(IF((VLOOKUP(Table2[[#This Row],[SKU]],'[1]All Skus'!$A:$Y,2,FALSE))="AMX",(VLOOKUP(Table2[[#This Row],[SKU]],'[1]All Skus'!$A:$Y,18,FALSE)),""))</f>
        <v>0</v>
      </c>
      <c r="O152" s="23">
        <f>(IF((VLOOKUP(Table2[[#This Row],[SKU]],'[1]All Skus'!$A:$Y,2,FALSE))="AMX",(VLOOKUP(Table2[[#This Row],[SKU]],'[1]All Skus'!$A:$Y,19,FALSE)),""))</f>
        <v>0</v>
      </c>
      <c r="P152" s="23">
        <f>(IF((VLOOKUP(Table2[[#This Row],[SKU]],'[1]All Skus'!$A:$Y,2,FALSE))="AMX",(VLOOKUP(Table2[[#This Row],[SKU]],'[1]All Skus'!$A:$Y,20,FALSE)),""))</f>
        <v>0</v>
      </c>
      <c r="Q152" s="23">
        <f>(IF((VLOOKUP(Table2[[#This Row],[SKU]],'[1]All Skus'!$A:$Y,2,FALSE))="AMX",(VLOOKUP(Table2[[#This Row],[SKU]],'[1]All Skus'!$A:$Y,21,FALSE)),""))</f>
        <v>0</v>
      </c>
      <c r="R152" s="18" t="str">
        <f>(IF((VLOOKUP(Table2[[#This Row],[SKU]],'[1]All Skus'!$A:$Y,2,FALSE))="AMX",(VLOOKUP(Table2[[#This Row],[SKU]],'[1]All Skus'!$A:$Y,22,FALSE)),""))</f>
        <v>MX</v>
      </c>
      <c r="S152" s="18">
        <f>(IF((VLOOKUP(Table2[[#This Row],[SKU]],'[1]All Skus'!$A:$Y,2,FALSE))="AMX",(VLOOKUP(Table2[[#This Row],[SKU]],'[1]All Skus'!$A:$Y,23,FALSE)),""))</f>
        <v>0</v>
      </c>
      <c r="T152" s="24" t="str">
        <f>(IF((VLOOKUP(Table2[[#This Row],[SKU]],'[1]All Skus'!$A:$Y,2,FALSE))="AMX",(VLOOKUP(Table2[[#This Row],[SKU]],'[1]All Skus'!$A:$Y,24,FALSE)),""))</f>
        <v>https://store.touchpanelcontrol.com/</v>
      </c>
      <c r="U152" s="18">
        <v>150</v>
      </c>
    </row>
    <row r="153" spans="1:21" ht="15" customHeight="1" x14ac:dyDescent="0.3">
      <c r="A153" s="16" t="s">
        <v>171</v>
      </c>
      <c r="B153" s="17" t="str">
        <f>(IF((VLOOKUP(Table2[[#This Row],[SKU]],'[1]All Skus'!$A:$Y,2,FALSE))="AMX",(VLOOKUP(Table2[[#This Row],[SKU]],'[1]All Skus'!$A:$Y,3,FALSE)),""))</f>
        <v>Touch Panels</v>
      </c>
      <c r="C153" s="17" t="str">
        <f>(IF((VLOOKUP(Table2[[#This Row],[SKU]],'[1]All Skus'!$A:$Y,2,FALSE))="AMX",(VLOOKUP(Table2[[#This Row],[SKU]],'[1]All Skus'!$A:$Y,4,FALSE)),""))</f>
        <v>MST-701</v>
      </c>
      <c r="D153" s="18" t="str">
        <f>(IF((VLOOKUP(Table2[[#This Row],[SKU]],'[1]All Skus'!$A:$Y,2,FALSE))="AMX",(VLOOKUP(Table2[[#This Row],[SKU]],'[1]All Skus'!$A:$Y,5,FALSE)),""))</f>
        <v>AMX-UI</v>
      </c>
      <c r="E153" s="19">
        <f>(IF((VLOOKUP(Table2[[#This Row],[SKU]],'[1]All Skus'!$A:$Y,2,FALSE))="AMX",(VLOOKUP(Table2[[#This Row],[SKU]],'[1]All Skus'!$A:$Y,6,FALSE)),""))</f>
        <v>0</v>
      </c>
      <c r="F153" s="28" t="str">
        <f>(IF((VLOOKUP(Table2[[#This Row],[SKU]],'[1]All Skus'!$A:$Y,2,FALSE))="AMX",(VLOOKUP(Table2[[#This Row],[SKU]],'[1]All Skus'!$A:$Y,7,FALSE)),""))</f>
        <v>Limited Quantity - REDUCED</v>
      </c>
      <c r="G153" s="20" t="str">
        <f>(IF((VLOOKUP(Table2[[#This Row],[SKU]],'[1]All Skus'!$A:$Y,2,FALSE))="AMX",(VLOOKUP(Table2[[#This Row],[SKU]],'[1]All Skus'!$A:$Y,8,FALSE)),""))</f>
        <v>7" Modero S Tabletop Touch Panel</v>
      </c>
      <c r="H153" s="20" t="str">
        <f>(IF((VLOOKUP(Table2[[#This Row],[SKU]],'[1]All Skus'!$A:$Y,2,FALSE))="AMX",(VLOOKUP(Table2[[#This Row],[SKU]],'[1]All Skus'!$A:$Y,9,FALSE)),""))</f>
        <v>7" Modero S Tabletop Touch Panel, features include: brilliant 24-bit color depth, PoE, VoIP, Bluetooth, USB and streaming video, 1080x600 touch panel resolution</v>
      </c>
      <c r="I153" s="21">
        <f>(IF((VLOOKUP(Table2[[#This Row],[SKU]],'[1]All Skus'!$A:$Y,2,FALSE))="AMX",(VLOOKUP(Table2[[#This Row],[SKU]],'[1]All Skus'!$A:$Y,10,FALSE)),""))</f>
        <v>2456.5500000000002</v>
      </c>
      <c r="J153" s="21">
        <f>(IF((VLOOKUP(Table2[[#This Row],[SKU]],'[1]All Skus'!$A:$Y,2,FALSE))="AMX",(VLOOKUP(Table2[[#This Row],[SKU]],'[1]All Skus'!$A:$Y,11,FALSE)),""))</f>
        <v>1833.25</v>
      </c>
      <c r="K153" s="22">
        <f>(IF((VLOOKUP(Table2[[#This Row],[SKU]],'[1]All Skus'!$A:$Y,2,FALSE))="AMX",(VLOOKUP(Table2[[#This Row],[SKU]],'[1]All Skus'!$A:$Y,15,FALSE)),""))</f>
        <v>0</v>
      </c>
      <c r="L153" s="18">
        <f>(IF((VLOOKUP(Table2[[#This Row],[SKU]],'[1]All Skus'!$A:$Y,2,FALSE))="AMX",(VLOOKUP(Table2[[#This Row],[SKU]],'[1]All Skus'!$A:$Y,16,FALSE)),""))</f>
        <v>718878248225</v>
      </c>
      <c r="M153" s="18">
        <f>(IF((VLOOKUP(Table2[[#This Row],[SKU]],'[1]All Skus'!$A:$Y,2,FALSE))="AMX",(VLOOKUP(Table2[[#This Row],[SKU]],'[1]All Skus'!$A:$Y,17,FALSE)),""))</f>
        <v>0</v>
      </c>
      <c r="N153" s="23">
        <f>(IF((VLOOKUP(Table2[[#This Row],[SKU]],'[1]All Skus'!$A:$Y,2,FALSE))="AMX",(VLOOKUP(Table2[[#This Row],[SKU]],'[1]All Skus'!$A:$Y,18,FALSE)),""))</f>
        <v>1.4</v>
      </c>
      <c r="O153" s="23">
        <f>(IF((VLOOKUP(Table2[[#This Row],[SKU]],'[1]All Skus'!$A:$Y,2,FALSE))="AMX",(VLOOKUP(Table2[[#This Row],[SKU]],'[1]All Skus'!$A:$Y,19,FALSE)),""))</f>
        <v>7.375</v>
      </c>
      <c r="P153" s="23">
        <f>(IF((VLOOKUP(Table2[[#This Row],[SKU]],'[1]All Skus'!$A:$Y,2,FALSE))="AMX",(VLOOKUP(Table2[[#This Row],[SKU]],'[1]All Skus'!$A:$Y,20,FALSE)),""))</f>
        <v>4.5</v>
      </c>
      <c r="Q153" s="23">
        <f>(IF((VLOOKUP(Table2[[#This Row],[SKU]],'[1]All Skus'!$A:$Y,2,FALSE))="AMX",(VLOOKUP(Table2[[#This Row],[SKU]],'[1]All Skus'!$A:$Y,21,FALSE)),""))</f>
        <v>3.1875</v>
      </c>
      <c r="R153" s="18" t="str">
        <f>(IF((VLOOKUP(Table2[[#This Row],[SKU]],'[1]All Skus'!$A:$Y,2,FALSE))="AMX",(VLOOKUP(Table2[[#This Row],[SKU]],'[1]All Skus'!$A:$Y,22,FALSE)),""))</f>
        <v>MX</v>
      </c>
      <c r="S153" s="18" t="str">
        <f>(IF((VLOOKUP(Table2[[#This Row],[SKU]],'[1]All Skus'!$A:$Y,2,FALSE))="AMX",(VLOOKUP(Table2[[#This Row],[SKU]],'[1]All Skus'!$A:$Y,23,FALSE)),""))</f>
        <v>Compliant</v>
      </c>
      <c r="T153" s="24" t="str">
        <f>(IF((VLOOKUP(Table2[[#This Row],[SKU]],'[1]All Skus'!$A:$Y,2,FALSE))="AMX",(VLOOKUP(Table2[[#This Row],[SKU]],'[1]All Skus'!$A:$Y,24,FALSE)),""))</f>
        <v>https://www.amx.com/en-US/products/mst-701</v>
      </c>
      <c r="U153" s="18">
        <v>151</v>
      </c>
    </row>
    <row r="154" spans="1:21" ht="15" customHeight="1" x14ac:dyDescent="0.3">
      <c r="A154" s="16" t="s">
        <v>172</v>
      </c>
      <c r="B154" s="17" t="str">
        <f>(IF((VLOOKUP(Table2[[#This Row],[SKU]],'[1]All Skus'!$A:$Y,2,FALSE))="AMX",(VLOOKUP(Table2[[#This Row],[SKU]],'[1]All Skus'!$A:$Y,3,FALSE)),""))</f>
        <v>User Interface Accessories</v>
      </c>
      <c r="C154" s="17" t="str">
        <f>(IF((VLOOKUP(Table2[[#This Row],[SKU]],'[1]All Skus'!$A:$Y,2,FALSE))="AMX",(VLOOKUP(Table2[[#This Row],[SKU]],'[1]All Skus'!$A:$Y,4,FALSE)),""))</f>
        <v>CB-MSA-10</v>
      </c>
      <c r="D154" s="18" t="str">
        <f>(IF((VLOOKUP(Table2[[#This Row],[SKU]],'[1]All Skus'!$A:$Y,2,FALSE))="AMX",(VLOOKUP(Table2[[#This Row],[SKU]],'[1]All Skus'!$A:$Y,5,FALSE)),""))</f>
        <v>AMX-UI</v>
      </c>
      <c r="E154" s="19">
        <f>(IF((VLOOKUP(Table2[[#This Row],[SKU]],'[1]All Skus'!$A:$Y,2,FALSE))="AMX",(VLOOKUP(Table2[[#This Row],[SKU]],'[1]All Skus'!$A:$Y,6,FALSE)),""))</f>
        <v>0</v>
      </c>
      <c r="F154" s="19">
        <f>(IF((VLOOKUP(Table2[[#This Row],[SKU]],'[1]All Skus'!$A:$Y,2,FALSE))="AMX",(VLOOKUP(Table2[[#This Row],[SKU]],'[1]All Skus'!$A:$Y,7,FALSE)),""))</f>
        <v>0</v>
      </c>
      <c r="G154" s="20" t="str">
        <f>(IF((VLOOKUP(Table2[[#This Row],[SKU]],'[1]All Skus'!$A:$Y,2,FALSE))="AMX",(VLOOKUP(Table2[[#This Row],[SKU]],'[1]All Skus'!$A:$Y,8,FALSE)),""))</f>
        <v>Rough-in Box for 10" Touch Panels</v>
      </c>
      <c r="H154" s="20" t="str">
        <f>(IF((VLOOKUP(Table2[[#This Row],[SKU]],'[1]All Skus'!$A:$Y,2,FALSE))="AMX",(VLOOKUP(Table2[[#This Row],[SKU]],'[1]All Skus'!$A:$Y,9,FALSE)),""))</f>
        <v>Rough-In Box &amp; Cover Plate for the 10.1" Wall-Mount Modero G5 &amp; Modero S Touch Panels.  Also fits 10.1” Acendo Book &amp; RoomBook.</v>
      </c>
      <c r="I154" s="21">
        <f>(IF((VLOOKUP(Table2[[#This Row],[SKU]],'[1]All Skus'!$A:$Y,2,FALSE))="AMX",(VLOOKUP(Table2[[#This Row],[SKU]],'[1]All Skus'!$A:$Y,10,FALSE)),""))</f>
        <v>300</v>
      </c>
      <c r="J154" s="21">
        <f>(IF((VLOOKUP(Table2[[#This Row],[SKU]],'[1]All Skus'!$A:$Y,2,FALSE))="AMX",(VLOOKUP(Table2[[#This Row],[SKU]],'[1]All Skus'!$A:$Y,11,FALSE)),""))</f>
        <v>300</v>
      </c>
      <c r="K154" s="22">
        <f>(IF((VLOOKUP(Table2[[#This Row],[SKU]],'[1]All Skus'!$A:$Y,2,FALSE))="AMX",(VLOOKUP(Table2[[#This Row],[SKU]],'[1]All Skus'!$A:$Y,15,FALSE)),""))</f>
        <v>0</v>
      </c>
      <c r="L154" s="18">
        <f>(IF((VLOOKUP(Table2[[#This Row],[SKU]],'[1]All Skus'!$A:$Y,2,FALSE))="AMX",(VLOOKUP(Table2[[#This Row],[SKU]],'[1]All Skus'!$A:$Y,16,FALSE)),""))</f>
        <v>718878022993</v>
      </c>
      <c r="M154" s="18">
        <f>(IF((VLOOKUP(Table2[[#This Row],[SKU]],'[1]All Skus'!$A:$Y,2,FALSE))="AMX",(VLOOKUP(Table2[[#This Row],[SKU]],'[1]All Skus'!$A:$Y,17,FALSE)),""))</f>
        <v>0</v>
      </c>
      <c r="N154" s="23">
        <f>(IF((VLOOKUP(Table2[[#This Row],[SKU]],'[1]All Skus'!$A:$Y,2,FALSE))="AMX",(VLOOKUP(Table2[[#This Row],[SKU]],'[1]All Skus'!$A:$Y,18,FALSE)),""))</f>
        <v>1.95</v>
      </c>
      <c r="O154" s="23">
        <f>(IF((VLOOKUP(Table2[[#This Row],[SKU]],'[1]All Skus'!$A:$Y,2,FALSE))="AMX",(VLOOKUP(Table2[[#This Row],[SKU]],'[1]All Skus'!$A:$Y,19,FALSE)),""))</f>
        <v>9.5299999999999994</v>
      </c>
      <c r="P154" s="23">
        <f>(IF((VLOOKUP(Table2[[#This Row],[SKU]],'[1]All Skus'!$A:$Y,2,FALSE))="AMX",(VLOOKUP(Table2[[#This Row],[SKU]],'[1]All Skus'!$A:$Y,20,FALSE)),""))</f>
        <v>9.02</v>
      </c>
      <c r="Q154" s="23">
        <f>(IF((VLOOKUP(Table2[[#This Row],[SKU]],'[1]All Skus'!$A:$Y,2,FALSE))="AMX",(VLOOKUP(Table2[[#This Row],[SKU]],'[1]All Skus'!$A:$Y,21,FALSE)),""))</f>
        <v>2.2000000000000002</v>
      </c>
      <c r="R154" s="18" t="str">
        <f>(IF((VLOOKUP(Table2[[#This Row],[SKU]],'[1]All Skus'!$A:$Y,2,FALSE))="AMX",(VLOOKUP(Table2[[#This Row],[SKU]],'[1]All Skus'!$A:$Y,22,FALSE)),""))</f>
        <v>US</v>
      </c>
      <c r="S154" s="18" t="str">
        <f>(IF((VLOOKUP(Table2[[#This Row],[SKU]],'[1]All Skus'!$A:$Y,2,FALSE))="AMX",(VLOOKUP(Table2[[#This Row],[SKU]],'[1]All Skus'!$A:$Y,23,FALSE)),""))</f>
        <v>Compliant</v>
      </c>
      <c r="T154" s="24" t="str">
        <f>(IF((VLOOKUP(Table2[[#This Row],[SKU]],'[1]All Skus'!$A:$Y,2,FALSE))="AMX",(VLOOKUP(Table2[[#This Row],[SKU]],'[1]All Skus'!$A:$Y,24,FALSE)),""))</f>
        <v>https://www.amx.com/en-US/products/mst-701</v>
      </c>
      <c r="U154" s="18">
        <v>152</v>
      </c>
    </row>
    <row r="155" spans="1:21" ht="15" customHeight="1" x14ac:dyDescent="0.3">
      <c r="A155" s="16" t="s">
        <v>173</v>
      </c>
      <c r="B155" s="17" t="str">
        <f>(IF((VLOOKUP(Table2[[#This Row],[SKU]],'[1]All Skus'!$A:$Y,2,FALSE))="AMX",(VLOOKUP(Table2[[#This Row],[SKU]],'[1]All Skus'!$A:$Y,3,FALSE)),""))</f>
        <v>User Interface Accessories</v>
      </c>
      <c r="C155" s="17" t="str">
        <f>(IF((VLOOKUP(Table2[[#This Row],[SKU]],'[1]All Skus'!$A:$Y,2,FALSE))="AMX",(VLOOKUP(Table2[[#This Row],[SKU]],'[1]All Skus'!$A:$Y,4,FALSE)),""))</f>
        <v>MSA-STMK-10</v>
      </c>
      <c r="D155" s="18" t="str">
        <f>(IF((VLOOKUP(Table2[[#This Row],[SKU]],'[1]All Skus'!$A:$Y,2,FALSE))="AMX",(VLOOKUP(Table2[[#This Row],[SKU]],'[1]All Skus'!$A:$Y,5,FALSE)),""))</f>
        <v>AMX-UI</v>
      </c>
      <c r="E155" s="19">
        <f>(IF((VLOOKUP(Table2[[#This Row],[SKU]],'[1]All Skus'!$A:$Y,2,FALSE))="AMX",(VLOOKUP(Table2[[#This Row],[SKU]],'[1]All Skus'!$A:$Y,6,FALSE)),""))</f>
        <v>0</v>
      </c>
      <c r="F155" s="19">
        <f>(IF((VLOOKUP(Table2[[#This Row],[SKU]],'[1]All Skus'!$A:$Y,2,FALSE))="AMX",(VLOOKUP(Table2[[#This Row],[SKU]],'[1]All Skus'!$A:$Y,7,FALSE)),""))</f>
        <v>0</v>
      </c>
      <c r="G155" s="20" t="str">
        <f>(IF((VLOOKUP(Table2[[#This Row],[SKU]],'[1]All Skus'!$A:$Y,2,FALSE))="AMX",(VLOOKUP(Table2[[#This Row],[SKU]],'[1]All Skus'!$A:$Y,8,FALSE)),""))</f>
        <v>Secure Table Mount Kit for 10" Touch Panels</v>
      </c>
      <c r="H155" s="20" t="str">
        <f>(IF((VLOOKUP(Table2[[#This Row],[SKU]],'[1]All Skus'!$A:$Y,2,FALSE))="AMX",(VLOOKUP(Table2[[#This Row],[SKU]],'[1]All Skus'!$A:$Y,9,FALSE)),""))</f>
        <v>Secure Table Mount Kit for the 10.1” Tabletop Modero G5 &amp; Modero S Series Touch Panels.  Securely mounts panel to a table top via a mounting plate and/or Kensington lock attachment.</v>
      </c>
      <c r="I155" s="21">
        <f>(IF((VLOOKUP(Table2[[#This Row],[SKU]],'[1]All Skus'!$A:$Y,2,FALSE))="AMX",(VLOOKUP(Table2[[#This Row],[SKU]],'[1]All Skus'!$A:$Y,10,FALSE)),""))</f>
        <v>476.5</v>
      </c>
      <c r="J155" s="21">
        <f>(IF((VLOOKUP(Table2[[#This Row],[SKU]],'[1]All Skus'!$A:$Y,2,FALSE))="AMX",(VLOOKUP(Table2[[#This Row],[SKU]],'[1]All Skus'!$A:$Y,11,FALSE)),""))</f>
        <v>476.5</v>
      </c>
      <c r="K155" s="22">
        <f>(IF((VLOOKUP(Table2[[#This Row],[SKU]],'[1]All Skus'!$A:$Y,2,FALSE))="AMX",(VLOOKUP(Table2[[#This Row],[SKU]],'[1]All Skus'!$A:$Y,15,FALSE)),""))</f>
        <v>0</v>
      </c>
      <c r="L155" s="18">
        <f>(IF((VLOOKUP(Table2[[#This Row],[SKU]],'[1]All Skus'!$A:$Y,2,FALSE))="AMX",(VLOOKUP(Table2[[#This Row],[SKU]],'[1]All Skus'!$A:$Y,16,FALSE)),""))</f>
        <v>718878023624</v>
      </c>
      <c r="M155" s="18">
        <f>(IF((VLOOKUP(Table2[[#This Row],[SKU]],'[1]All Skus'!$A:$Y,2,FALSE))="AMX",(VLOOKUP(Table2[[#This Row],[SKU]],'[1]All Skus'!$A:$Y,17,FALSE)),""))</f>
        <v>0</v>
      </c>
      <c r="N155" s="23">
        <f>(IF((VLOOKUP(Table2[[#This Row],[SKU]],'[1]All Skus'!$A:$Y,2,FALSE))="AMX",(VLOOKUP(Table2[[#This Row],[SKU]],'[1]All Skus'!$A:$Y,18,FALSE)),""))</f>
        <v>1.65</v>
      </c>
      <c r="O155" s="23">
        <f>(IF((VLOOKUP(Table2[[#This Row],[SKU]],'[1]All Skus'!$A:$Y,2,FALSE))="AMX",(VLOOKUP(Table2[[#This Row],[SKU]],'[1]All Skus'!$A:$Y,19,FALSE)),""))</f>
        <v>9.99</v>
      </c>
      <c r="P155" s="23">
        <f>(IF((VLOOKUP(Table2[[#This Row],[SKU]],'[1]All Skus'!$A:$Y,2,FALSE))="AMX",(VLOOKUP(Table2[[#This Row],[SKU]],'[1]All Skus'!$A:$Y,20,FALSE)),""))</f>
        <v>4.03</v>
      </c>
      <c r="Q155" s="23">
        <f>(IF((VLOOKUP(Table2[[#This Row],[SKU]],'[1]All Skus'!$A:$Y,2,FALSE))="AMX",(VLOOKUP(Table2[[#This Row],[SKU]],'[1]All Skus'!$A:$Y,21,FALSE)),""))</f>
        <v>0.43</v>
      </c>
      <c r="R155" s="18" t="str">
        <f>(IF((VLOOKUP(Table2[[#This Row],[SKU]],'[1]All Skus'!$A:$Y,2,FALSE))="AMX",(VLOOKUP(Table2[[#This Row],[SKU]],'[1]All Skus'!$A:$Y,22,FALSE)),""))</f>
        <v>CN</v>
      </c>
      <c r="S155" s="18" t="str">
        <f>(IF((VLOOKUP(Table2[[#This Row],[SKU]],'[1]All Skus'!$A:$Y,2,FALSE))="AMX",(VLOOKUP(Table2[[#This Row],[SKU]],'[1]All Skus'!$A:$Y,23,FALSE)),""))</f>
        <v>Non Compliant</v>
      </c>
      <c r="T155" s="24" t="str">
        <f>(IF((VLOOKUP(Table2[[#This Row],[SKU]],'[1]All Skus'!$A:$Y,2,FALSE))="AMX",(VLOOKUP(Table2[[#This Row],[SKU]],'[1]All Skus'!$A:$Y,24,FALSE)),""))</f>
        <v>https://www.amx.com/en-US/products/msa-stmk-10</v>
      </c>
      <c r="U155" s="18">
        <v>153</v>
      </c>
    </row>
    <row r="156" spans="1:21" ht="15" customHeight="1" x14ac:dyDescent="0.3">
      <c r="A156" s="16" t="s">
        <v>174</v>
      </c>
      <c r="B156" s="17" t="str">
        <f>(IF((VLOOKUP(Table2[[#This Row],[SKU]],'[1]All Skus'!$A:$Y,2,FALSE))="AMX",(VLOOKUP(Table2[[#This Row],[SKU]],'[1]All Skus'!$A:$Y,3,FALSE)),""))</f>
        <v>User Interface Accessories</v>
      </c>
      <c r="C156" s="17" t="str">
        <f>(IF((VLOOKUP(Table2[[#This Row],[SKU]],'[1]All Skus'!$A:$Y,2,FALSE))="AMX",(VLOOKUP(Table2[[#This Row],[SKU]],'[1]All Skus'!$A:$Y,4,FALSE)),""))</f>
        <v>MSA-STMK-07</v>
      </c>
      <c r="D156" s="18" t="str">
        <f>(IF((VLOOKUP(Table2[[#This Row],[SKU]],'[1]All Skus'!$A:$Y,2,FALSE))="AMX",(VLOOKUP(Table2[[#This Row],[SKU]],'[1]All Skus'!$A:$Y,5,FALSE)),""))</f>
        <v>AMX-UI</v>
      </c>
      <c r="E156" s="19">
        <f>(IF((VLOOKUP(Table2[[#This Row],[SKU]],'[1]All Skus'!$A:$Y,2,FALSE))="AMX",(VLOOKUP(Table2[[#This Row],[SKU]],'[1]All Skus'!$A:$Y,6,FALSE)),""))</f>
        <v>0</v>
      </c>
      <c r="F156" s="19">
        <f>(IF((VLOOKUP(Table2[[#This Row],[SKU]],'[1]All Skus'!$A:$Y,2,FALSE))="AMX",(VLOOKUP(Table2[[#This Row],[SKU]],'[1]All Skus'!$A:$Y,7,FALSE)),""))</f>
        <v>0</v>
      </c>
      <c r="G156" s="20" t="str">
        <f>(IF((VLOOKUP(Table2[[#This Row],[SKU]],'[1]All Skus'!$A:$Y,2,FALSE))="AMX",(VLOOKUP(Table2[[#This Row],[SKU]],'[1]All Skus'!$A:$Y,8,FALSE)),""))</f>
        <v>Secure Table Mount Kit for 7" Touch Panels</v>
      </c>
      <c r="H156" s="20" t="str">
        <f>(IF((VLOOKUP(Table2[[#This Row],[SKU]],'[1]All Skus'!$A:$Y,2,FALSE))="AMX",(VLOOKUP(Table2[[#This Row],[SKU]],'[1]All Skus'!$A:$Y,9,FALSE)),""))</f>
        <v>Secure Table Mount Kit for the 7” Tabletop Modero G5 &amp; Modero S Series Touch Panels.  Securely mounts panel to a table top via a mounting plate and/or Kensington lock attachment.</v>
      </c>
      <c r="I156" s="21">
        <f>(IF((VLOOKUP(Table2[[#This Row],[SKU]],'[1]All Skus'!$A:$Y,2,FALSE))="AMX",(VLOOKUP(Table2[[#This Row],[SKU]],'[1]All Skus'!$A:$Y,10,FALSE)),""))</f>
        <v>464</v>
      </c>
      <c r="J156" s="21">
        <f>(IF((VLOOKUP(Table2[[#This Row],[SKU]],'[1]All Skus'!$A:$Y,2,FALSE))="AMX",(VLOOKUP(Table2[[#This Row],[SKU]],'[1]All Skus'!$A:$Y,11,FALSE)),""))</f>
        <v>464</v>
      </c>
      <c r="K156" s="22">
        <f>(IF((VLOOKUP(Table2[[#This Row],[SKU]],'[1]All Skus'!$A:$Y,2,FALSE))="AMX",(VLOOKUP(Table2[[#This Row],[SKU]],'[1]All Skus'!$A:$Y,15,FALSE)),""))</f>
        <v>0</v>
      </c>
      <c r="L156" s="18">
        <f>(IF((VLOOKUP(Table2[[#This Row],[SKU]],'[1]All Skus'!$A:$Y,2,FALSE))="AMX",(VLOOKUP(Table2[[#This Row],[SKU]],'[1]All Skus'!$A:$Y,16,FALSE)),""))</f>
        <v>718878022511</v>
      </c>
      <c r="M156" s="18">
        <f>(IF((VLOOKUP(Table2[[#This Row],[SKU]],'[1]All Skus'!$A:$Y,2,FALSE))="AMX",(VLOOKUP(Table2[[#This Row],[SKU]],'[1]All Skus'!$A:$Y,17,FALSE)),""))</f>
        <v>0</v>
      </c>
      <c r="N156" s="23">
        <f>(IF((VLOOKUP(Table2[[#This Row],[SKU]],'[1]All Skus'!$A:$Y,2,FALSE))="AMX",(VLOOKUP(Table2[[#This Row],[SKU]],'[1]All Skus'!$A:$Y,18,FALSE)),""))</f>
        <v>0.95</v>
      </c>
      <c r="O156" s="23">
        <f>(IF((VLOOKUP(Table2[[#This Row],[SKU]],'[1]All Skus'!$A:$Y,2,FALSE))="AMX",(VLOOKUP(Table2[[#This Row],[SKU]],'[1]All Skus'!$A:$Y,19,FALSE)),""))</f>
        <v>7.34</v>
      </c>
      <c r="P156" s="23">
        <f>(IF((VLOOKUP(Table2[[#This Row],[SKU]],'[1]All Skus'!$A:$Y,2,FALSE))="AMX",(VLOOKUP(Table2[[#This Row],[SKU]],'[1]All Skus'!$A:$Y,20,FALSE)),""))</f>
        <v>3.2</v>
      </c>
      <c r="Q156" s="23">
        <f>(IF((VLOOKUP(Table2[[#This Row],[SKU]],'[1]All Skus'!$A:$Y,2,FALSE))="AMX",(VLOOKUP(Table2[[#This Row],[SKU]],'[1]All Skus'!$A:$Y,21,FALSE)),""))</f>
        <v>0.43</v>
      </c>
      <c r="R156" s="18" t="str">
        <f>(IF((VLOOKUP(Table2[[#This Row],[SKU]],'[1]All Skus'!$A:$Y,2,FALSE))="AMX",(VLOOKUP(Table2[[#This Row],[SKU]],'[1]All Skus'!$A:$Y,22,FALSE)),""))</f>
        <v>CN</v>
      </c>
      <c r="S156" s="18" t="str">
        <f>(IF((VLOOKUP(Table2[[#This Row],[SKU]],'[1]All Skus'!$A:$Y,2,FALSE))="AMX",(VLOOKUP(Table2[[#This Row],[SKU]],'[1]All Skus'!$A:$Y,23,FALSE)),""))</f>
        <v>Non Compliant</v>
      </c>
      <c r="T156" s="24" t="str">
        <f>(IF((VLOOKUP(Table2[[#This Row],[SKU]],'[1]All Skus'!$A:$Y,2,FALSE))="AMX",(VLOOKUP(Table2[[#This Row],[SKU]],'[1]All Skus'!$A:$Y,24,FALSE)),""))</f>
        <v>https://www.amx.com/en-US/products/msa-stmk-07</v>
      </c>
      <c r="U156" s="18">
        <v>154</v>
      </c>
    </row>
    <row r="157" spans="1:21" ht="15" customHeight="1" x14ac:dyDescent="0.3">
      <c r="A157" s="16" t="s">
        <v>175</v>
      </c>
      <c r="B157" s="17" t="str">
        <f>(IF((VLOOKUP(Table2[[#This Row],[SKU]],'[1]All Skus'!$A:$Y,2,FALSE))="AMX",(VLOOKUP(Table2[[#This Row],[SKU]],'[1]All Skus'!$A:$Y,3,FALSE)),""))</f>
        <v>User Interface Accessories</v>
      </c>
      <c r="C157" s="17" t="str">
        <f>(IF((VLOOKUP(Table2[[#This Row],[SKU]],'[1]All Skus'!$A:$Y,2,FALSE))="AMX",(VLOOKUP(Table2[[#This Row],[SKU]],'[1]All Skus'!$A:$Y,4,FALSE)),""))</f>
        <v>MSA-MMK2-10</v>
      </c>
      <c r="D157" s="18" t="str">
        <f>(IF((VLOOKUP(Table2[[#This Row],[SKU]],'[1]All Skus'!$A:$Y,2,FALSE))="AMX",(VLOOKUP(Table2[[#This Row],[SKU]],'[1]All Skus'!$A:$Y,5,FALSE)),""))</f>
        <v>AMX-UI</v>
      </c>
      <c r="E157" s="19">
        <f>(IF((VLOOKUP(Table2[[#This Row],[SKU]],'[1]All Skus'!$A:$Y,2,FALSE))="AMX",(VLOOKUP(Table2[[#This Row],[SKU]],'[1]All Skus'!$A:$Y,6,FALSE)),""))</f>
        <v>0</v>
      </c>
      <c r="F157" s="28" t="str">
        <f>(IF((VLOOKUP(Table2[[#This Row],[SKU]],'[1]All Skus'!$A:$Y,2,FALSE))="AMX",(VLOOKUP(Table2[[#This Row],[SKU]],'[1]All Skus'!$A:$Y,7,FALSE)),""))</f>
        <v>REDUCED</v>
      </c>
      <c r="G157" s="20" t="str">
        <f>(IF((VLOOKUP(Table2[[#This Row],[SKU]],'[1]All Skus'!$A:$Y,2,FALSE))="AMX",(VLOOKUP(Table2[[#This Row],[SKU]],'[1]All Skus'!$A:$Y,8,FALSE)),""))</f>
        <v>Multi-Mount Kit for 10" Touch Panels</v>
      </c>
      <c r="H157" s="20" t="str">
        <f>(IF((VLOOKUP(Table2[[#This Row],[SKU]],'[1]All Skus'!$A:$Y,2,FALSE))="AMX",(VLOOKUP(Table2[[#This Row],[SKU]],'[1]All Skus'!$A:$Y,9,FALSE)),""))</f>
        <v>Multi Mount Kit for 10.1" Wall-Mount Modero G5 &amp; Modero S Series Touch Panels.  Mounts to any smooth surface including glass without drilling or cutting.</v>
      </c>
      <c r="I157" s="21">
        <f>(IF((VLOOKUP(Table2[[#This Row],[SKU]],'[1]All Skus'!$A:$Y,2,FALSE))="AMX",(VLOOKUP(Table2[[#This Row],[SKU]],'[1]All Skus'!$A:$Y,10,FALSE)),""))</f>
        <v>455.5</v>
      </c>
      <c r="J157" s="21">
        <f>(IF((VLOOKUP(Table2[[#This Row],[SKU]],'[1]All Skus'!$A:$Y,2,FALSE))="AMX",(VLOOKUP(Table2[[#This Row],[SKU]],'[1]All Skus'!$A:$Y,11,FALSE)),""))</f>
        <v>257.7</v>
      </c>
      <c r="K157" s="22">
        <f>(IF((VLOOKUP(Table2[[#This Row],[SKU]],'[1]All Skus'!$A:$Y,2,FALSE))="AMX",(VLOOKUP(Table2[[#This Row],[SKU]],'[1]All Skus'!$A:$Y,15,FALSE)),""))</f>
        <v>0</v>
      </c>
      <c r="L157" s="18">
        <f>(IF((VLOOKUP(Table2[[#This Row],[SKU]],'[1]All Skus'!$A:$Y,2,FALSE))="AMX",(VLOOKUP(Table2[[#This Row],[SKU]],'[1]All Skus'!$A:$Y,16,FALSE)),""))</f>
        <v>718878023648</v>
      </c>
      <c r="M157" s="18">
        <f>(IF((VLOOKUP(Table2[[#This Row],[SKU]],'[1]All Skus'!$A:$Y,2,FALSE))="AMX",(VLOOKUP(Table2[[#This Row],[SKU]],'[1]All Skus'!$A:$Y,17,FALSE)),""))</f>
        <v>0</v>
      </c>
      <c r="N157" s="23">
        <f>(IF((VLOOKUP(Table2[[#This Row],[SKU]],'[1]All Skus'!$A:$Y,2,FALSE))="AMX",(VLOOKUP(Table2[[#This Row],[SKU]],'[1]All Skus'!$A:$Y,18,FALSE)),""))</f>
        <v>0.25</v>
      </c>
      <c r="O157" s="23">
        <f>(IF((VLOOKUP(Table2[[#This Row],[SKU]],'[1]All Skus'!$A:$Y,2,FALSE))="AMX",(VLOOKUP(Table2[[#This Row],[SKU]],'[1]All Skus'!$A:$Y,19,FALSE)),""))</f>
        <v>10.039999999999999</v>
      </c>
      <c r="P157" s="23">
        <f>(IF((VLOOKUP(Table2[[#This Row],[SKU]],'[1]All Skus'!$A:$Y,2,FALSE))="AMX",(VLOOKUP(Table2[[#This Row],[SKU]],'[1]All Skus'!$A:$Y,20,FALSE)),""))</f>
        <v>6.84</v>
      </c>
      <c r="Q157" s="23">
        <f>(IF((VLOOKUP(Table2[[#This Row],[SKU]],'[1]All Skus'!$A:$Y,2,FALSE))="AMX",(VLOOKUP(Table2[[#This Row],[SKU]],'[1]All Skus'!$A:$Y,21,FALSE)),""))</f>
        <v>0.95</v>
      </c>
      <c r="R157" s="18" t="str">
        <f>(IF((VLOOKUP(Table2[[#This Row],[SKU]],'[1]All Skus'!$A:$Y,2,FALSE))="AMX",(VLOOKUP(Table2[[#This Row],[SKU]],'[1]All Skus'!$A:$Y,22,FALSE)),""))</f>
        <v>CN</v>
      </c>
      <c r="S157" s="18" t="str">
        <f>(IF((VLOOKUP(Table2[[#This Row],[SKU]],'[1]All Skus'!$A:$Y,2,FALSE))="AMX",(VLOOKUP(Table2[[#This Row],[SKU]],'[1]All Skus'!$A:$Y,23,FALSE)),""))</f>
        <v>Non Compliant</v>
      </c>
      <c r="T157" s="24" t="str">
        <f>(IF((VLOOKUP(Table2[[#This Row],[SKU]],'[1]All Skus'!$A:$Y,2,FALSE))="AMX",(VLOOKUP(Table2[[#This Row],[SKU]],'[1]All Skus'!$A:$Y,24,FALSE)),""))</f>
        <v>https://www.amx.com/en-US/products/msa-mmk2-10</v>
      </c>
      <c r="U157" s="18">
        <v>155</v>
      </c>
    </row>
    <row r="158" spans="1:21" ht="15" customHeight="1" x14ac:dyDescent="0.3">
      <c r="A158" s="16" t="s">
        <v>176</v>
      </c>
      <c r="B158" s="17" t="str">
        <f>(IF((VLOOKUP(Table2[[#This Row],[SKU]],'[1]All Skus'!$A:$Y,2,FALSE))="AMX",(VLOOKUP(Table2[[#This Row],[SKU]],'[1]All Skus'!$A:$Y,3,FALSE)),""))</f>
        <v>User Interface Accessories</v>
      </c>
      <c r="C158" s="17" t="str">
        <f>(IF((VLOOKUP(Table2[[#This Row],[SKU]],'[1]All Skus'!$A:$Y,2,FALSE))="AMX",(VLOOKUP(Table2[[#This Row],[SKU]],'[1]All Skus'!$A:$Y,4,FALSE)),""))</f>
        <v>MSA-MMK2-07</v>
      </c>
      <c r="D158" s="18" t="str">
        <f>(IF((VLOOKUP(Table2[[#This Row],[SKU]],'[1]All Skus'!$A:$Y,2,FALSE))="AMX",(VLOOKUP(Table2[[#This Row],[SKU]],'[1]All Skus'!$A:$Y,5,FALSE)),""))</f>
        <v>AMX-UI</v>
      </c>
      <c r="E158" s="19">
        <f>(IF((VLOOKUP(Table2[[#This Row],[SKU]],'[1]All Skus'!$A:$Y,2,FALSE))="AMX",(VLOOKUP(Table2[[#This Row],[SKU]],'[1]All Skus'!$A:$Y,6,FALSE)),""))</f>
        <v>0</v>
      </c>
      <c r="F158" s="19">
        <f>(IF((VLOOKUP(Table2[[#This Row],[SKU]],'[1]All Skus'!$A:$Y,2,FALSE))="AMX",(VLOOKUP(Table2[[#This Row],[SKU]],'[1]All Skus'!$A:$Y,7,FALSE)),""))</f>
        <v>0</v>
      </c>
      <c r="G158" s="20" t="str">
        <f>(IF((VLOOKUP(Table2[[#This Row],[SKU]],'[1]All Skus'!$A:$Y,2,FALSE))="AMX",(VLOOKUP(Table2[[#This Row],[SKU]],'[1]All Skus'!$A:$Y,8,FALSE)),""))</f>
        <v>Multi-Mount Kit for 7" Touch Panels</v>
      </c>
      <c r="H158" s="20" t="str">
        <f>(IF((VLOOKUP(Table2[[#This Row],[SKU]],'[1]All Skus'!$A:$Y,2,FALSE))="AMX",(VLOOKUP(Table2[[#This Row],[SKU]],'[1]All Skus'!$A:$Y,9,FALSE)),""))</f>
        <v>Multi Mount Kit for 7" Wall-Mount Modero G5 &amp; Modero S Series Touch Panels.  Mounts to any smooth surface including glass without drilling or cutting.</v>
      </c>
      <c r="I158" s="21">
        <f>(IF((VLOOKUP(Table2[[#This Row],[SKU]],'[1]All Skus'!$A:$Y,2,FALSE))="AMX",(VLOOKUP(Table2[[#This Row],[SKU]],'[1]All Skus'!$A:$Y,10,FALSE)),""))</f>
        <v>272.60000000000002</v>
      </c>
      <c r="J158" s="21">
        <f>(IF((VLOOKUP(Table2[[#This Row],[SKU]],'[1]All Skus'!$A:$Y,2,FALSE))="AMX",(VLOOKUP(Table2[[#This Row],[SKU]],'[1]All Skus'!$A:$Y,11,FALSE)),""))</f>
        <v>272.60000000000002</v>
      </c>
      <c r="K158" s="22">
        <f>(IF((VLOOKUP(Table2[[#This Row],[SKU]],'[1]All Skus'!$A:$Y,2,FALSE))="AMX",(VLOOKUP(Table2[[#This Row],[SKU]],'[1]All Skus'!$A:$Y,15,FALSE)),""))</f>
        <v>0</v>
      </c>
      <c r="L158" s="18">
        <f>(IF((VLOOKUP(Table2[[#This Row],[SKU]],'[1]All Skus'!$A:$Y,2,FALSE))="AMX",(VLOOKUP(Table2[[#This Row],[SKU]],'[1]All Skus'!$A:$Y,16,FALSE)),""))</f>
        <v>718878023006</v>
      </c>
      <c r="M158" s="18">
        <f>(IF((VLOOKUP(Table2[[#This Row],[SKU]],'[1]All Skus'!$A:$Y,2,FALSE))="AMX",(VLOOKUP(Table2[[#This Row],[SKU]],'[1]All Skus'!$A:$Y,17,FALSE)),""))</f>
        <v>0</v>
      </c>
      <c r="N158" s="23">
        <f>(IF((VLOOKUP(Table2[[#This Row],[SKU]],'[1]All Skus'!$A:$Y,2,FALSE))="AMX",(VLOOKUP(Table2[[#This Row],[SKU]],'[1]All Skus'!$A:$Y,18,FALSE)),""))</f>
        <v>0.1</v>
      </c>
      <c r="O158" s="23">
        <f>(IF((VLOOKUP(Table2[[#This Row],[SKU]],'[1]All Skus'!$A:$Y,2,FALSE))="AMX",(VLOOKUP(Table2[[#This Row],[SKU]],'[1]All Skus'!$A:$Y,19,FALSE)),""))</f>
        <v>7.38</v>
      </c>
      <c r="P158" s="23">
        <f>(IF((VLOOKUP(Table2[[#This Row],[SKU]],'[1]All Skus'!$A:$Y,2,FALSE))="AMX",(VLOOKUP(Table2[[#This Row],[SKU]],'[1]All Skus'!$A:$Y,20,FALSE)),""))</f>
        <v>4.88</v>
      </c>
      <c r="Q158" s="23">
        <f>(IF((VLOOKUP(Table2[[#This Row],[SKU]],'[1]All Skus'!$A:$Y,2,FALSE))="AMX",(VLOOKUP(Table2[[#This Row],[SKU]],'[1]All Skus'!$A:$Y,21,FALSE)),""))</f>
        <v>0.91</v>
      </c>
      <c r="R158" s="18" t="str">
        <f>(IF((VLOOKUP(Table2[[#This Row],[SKU]],'[1]All Skus'!$A:$Y,2,FALSE))="AMX",(VLOOKUP(Table2[[#This Row],[SKU]],'[1]All Skus'!$A:$Y,22,FALSE)),""))</f>
        <v>CN</v>
      </c>
      <c r="S158" s="18" t="str">
        <f>(IF((VLOOKUP(Table2[[#This Row],[SKU]],'[1]All Skus'!$A:$Y,2,FALSE))="AMX",(VLOOKUP(Table2[[#This Row],[SKU]],'[1]All Skus'!$A:$Y,23,FALSE)),""))</f>
        <v>Non Compliant</v>
      </c>
      <c r="T158" s="24" t="str">
        <f>(IF((VLOOKUP(Table2[[#This Row],[SKU]],'[1]All Skus'!$A:$Y,2,FALSE))="AMX",(VLOOKUP(Table2[[#This Row],[SKU]],'[1]All Skus'!$A:$Y,24,FALSE)),""))</f>
        <v>https://www.amx.com/en-US/products/msa-mmk2-07</v>
      </c>
      <c r="U158" s="18">
        <v>156</v>
      </c>
    </row>
    <row r="159" spans="1:21" ht="15" customHeight="1" x14ac:dyDescent="0.3">
      <c r="A159" s="16" t="s">
        <v>177</v>
      </c>
      <c r="B159" s="17" t="str">
        <f>(IF((VLOOKUP(Table2[[#This Row],[SKU]],'[1]All Skus'!$A:$Y,2,FALSE))="AMX",(VLOOKUP(Table2[[#This Row],[SKU]],'[1]All Skus'!$A:$Y,3,FALSE)),""))</f>
        <v>Touch Panels</v>
      </c>
      <c r="C159" s="17" t="str">
        <f>(IF((VLOOKUP(Table2[[#This Row],[SKU]],'[1]All Skus'!$A:$Y,2,FALSE))="AMX",(VLOOKUP(Table2[[#This Row],[SKU]],'[1]All Skus'!$A:$Y,4,FALSE)),""))</f>
        <v>MSD-1001-L2</v>
      </c>
      <c r="D159" s="18" t="str">
        <f>(IF((VLOOKUP(Table2[[#This Row],[SKU]],'[1]All Skus'!$A:$Y,2,FALSE))="AMX",(VLOOKUP(Table2[[#This Row],[SKU]],'[1]All Skus'!$A:$Y,5,FALSE)),""))</f>
        <v>AMX-UI</v>
      </c>
      <c r="E159" s="19">
        <f>(IF((VLOOKUP(Table2[[#This Row],[SKU]],'[1]All Skus'!$A:$Y,2,FALSE))="AMX",(VLOOKUP(Table2[[#This Row],[SKU]],'[1]All Skus'!$A:$Y,6,FALSE)),""))</f>
        <v>0</v>
      </c>
      <c r="F159" s="28" t="str">
        <f>(IF((VLOOKUP(Table2[[#This Row],[SKU]],'[1]All Skus'!$A:$Y,2,FALSE))="AMX",(VLOOKUP(Table2[[#This Row],[SKU]],'[1]All Skus'!$A:$Y,7,FALSE)),""))</f>
        <v>Limited Quantity - REDUCED</v>
      </c>
      <c r="G159" s="20" t="str">
        <f>(IF((VLOOKUP(Table2[[#This Row],[SKU]],'[1]All Skus'!$A:$Y,2,FALSE))="AMX",(VLOOKUP(Table2[[#This Row],[SKU]],'[1]All Skus'!$A:$Y,8,FALSE)),""))</f>
        <v>10" Modero S Wall-Mount Touch Panel</v>
      </c>
      <c r="H159" s="20" t="str">
        <f>(IF((VLOOKUP(Table2[[#This Row],[SKU]],'[1]All Skus'!$A:$Y,2,FALSE))="AMX",(VLOOKUP(Table2[[#This Row],[SKU]],'[1]All Skus'!$A:$Y,9,FALSE)),""))</f>
        <v>10.1" Modero S Wall Landscape Mount Touch Panel, features include: room availability bar, brilliant 24-bit color depth, PoE, VoIP, Bluetooth, USB and streaming video, 1280x800 touch panel resolution</v>
      </c>
      <c r="I159" s="21">
        <f>(IF((VLOOKUP(Table2[[#This Row],[SKU]],'[1]All Skus'!$A:$Y,2,FALSE))="AMX",(VLOOKUP(Table2[[#This Row],[SKU]],'[1]All Skus'!$A:$Y,10,FALSE)),""))</f>
        <v>3203.3</v>
      </c>
      <c r="J159" s="21">
        <f>(IF((VLOOKUP(Table2[[#This Row],[SKU]],'[1]All Skus'!$A:$Y,2,FALSE))="AMX",(VLOOKUP(Table2[[#This Row],[SKU]],'[1]All Skus'!$A:$Y,11,FALSE)),""))</f>
        <v>1090.71</v>
      </c>
      <c r="K159" s="22">
        <f>(IF((VLOOKUP(Table2[[#This Row],[SKU]],'[1]All Skus'!$A:$Y,2,FALSE))="AMX",(VLOOKUP(Table2[[#This Row],[SKU]],'[1]All Skus'!$A:$Y,15,FALSE)),""))</f>
        <v>0</v>
      </c>
      <c r="L159" s="18">
        <f>(IF((VLOOKUP(Table2[[#This Row],[SKU]],'[1]All Skus'!$A:$Y,2,FALSE))="AMX",(VLOOKUP(Table2[[#This Row],[SKU]],'[1]All Skus'!$A:$Y,16,FALSE)),""))</f>
        <v>718878024188</v>
      </c>
      <c r="M159" s="18">
        <f>(IF((VLOOKUP(Table2[[#This Row],[SKU]],'[1]All Skus'!$A:$Y,2,FALSE))="AMX",(VLOOKUP(Table2[[#This Row],[SKU]],'[1]All Skus'!$A:$Y,17,FALSE)),""))</f>
        <v>0</v>
      </c>
      <c r="N159" s="23">
        <f>(IF((VLOOKUP(Table2[[#This Row],[SKU]],'[1]All Skus'!$A:$Y,2,FALSE))="AMX",(VLOOKUP(Table2[[#This Row],[SKU]],'[1]All Skus'!$A:$Y,18,FALSE)),""))</f>
        <v>1.95</v>
      </c>
      <c r="O159" s="23">
        <f>(IF((VLOOKUP(Table2[[#This Row],[SKU]],'[1]All Skus'!$A:$Y,2,FALSE))="AMX",(VLOOKUP(Table2[[#This Row],[SKU]],'[1]All Skus'!$A:$Y,19,FALSE)),""))</f>
        <v>10.0625</v>
      </c>
      <c r="P159" s="23">
        <f>(IF((VLOOKUP(Table2[[#This Row],[SKU]],'[1]All Skus'!$A:$Y,2,FALSE))="AMX",(VLOOKUP(Table2[[#This Row],[SKU]],'[1]All Skus'!$A:$Y,20,FALSE)),""))</f>
        <v>6.8125</v>
      </c>
      <c r="Q159" s="23">
        <f>(IF((VLOOKUP(Table2[[#This Row],[SKU]],'[1]All Skus'!$A:$Y,2,FALSE))="AMX",(VLOOKUP(Table2[[#This Row],[SKU]],'[1]All Skus'!$A:$Y,21,FALSE)),""))</f>
        <v>2</v>
      </c>
      <c r="R159" s="18" t="str">
        <f>(IF((VLOOKUP(Table2[[#This Row],[SKU]],'[1]All Skus'!$A:$Y,2,FALSE))="AMX",(VLOOKUP(Table2[[#This Row],[SKU]],'[1]All Skus'!$A:$Y,22,FALSE)),""))</f>
        <v>MX</v>
      </c>
      <c r="S159" s="18" t="str">
        <f>(IF((VLOOKUP(Table2[[#This Row],[SKU]],'[1]All Skus'!$A:$Y,2,FALSE))="AMX",(VLOOKUP(Table2[[#This Row],[SKU]],'[1]All Skus'!$A:$Y,23,FALSE)),""))</f>
        <v>Compliant</v>
      </c>
      <c r="T159" s="24" t="str">
        <f>(IF((VLOOKUP(Table2[[#This Row],[SKU]],'[1]All Skus'!$A:$Y,2,FALSE))="AMX",(VLOOKUP(Table2[[#This Row],[SKU]],'[1]All Skus'!$A:$Y,24,FALSE)),""))</f>
        <v>https://www.amx.com/en-US/products/msd-1001</v>
      </c>
      <c r="U159" s="18">
        <v>157</v>
      </c>
    </row>
    <row r="160" spans="1:21" ht="15" customHeight="1" x14ac:dyDescent="0.3">
      <c r="A160" s="16" t="s">
        <v>178</v>
      </c>
      <c r="B160" s="17" t="str">
        <f>(IF((VLOOKUP(Table2[[#This Row],[SKU]],'[1]All Skus'!$A:$Y,2,FALSE))="AMX",(VLOOKUP(Table2[[#This Row],[SKU]],'[1]All Skus'!$A:$Y,3,FALSE)),""))</f>
        <v>User Interface Accessories</v>
      </c>
      <c r="C160" s="17" t="str">
        <f>(IF((VLOOKUP(Table2[[#This Row],[SKU]],'[1]All Skus'!$A:$Y,2,FALSE))="AMX",(VLOOKUP(Table2[[#This Row],[SKU]],'[1]All Skus'!$A:$Y,4,FALSE)),""))</f>
        <v>MSA-AMK2-07</v>
      </c>
      <c r="D160" s="18" t="str">
        <f>(IF((VLOOKUP(Table2[[#This Row],[SKU]],'[1]All Skus'!$A:$Y,2,FALSE))="AMX",(VLOOKUP(Table2[[#This Row],[SKU]],'[1]All Skus'!$A:$Y,5,FALSE)),""))</f>
        <v>AMX-UI</v>
      </c>
      <c r="E160" s="19">
        <f>(IF((VLOOKUP(Table2[[#This Row],[SKU]],'[1]All Skus'!$A:$Y,2,FALSE))="AMX",(VLOOKUP(Table2[[#This Row],[SKU]],'[1]All Skus'!$A:$Y,6,FALSE)),""))</f>
        <v>0</v>
      </c>
      <c r="F160" s="19">
        <f>(IF((VLOOKUP(Table2[[#This Row],[SKU]],'[1]All Skus'!$A:$Y,2,FALSE))="AMX",(VLOOKUP(Table2[[#This Row],[SKU]],'[1]All Skus'!$A:$Y,7,FALSE)),""))</f>
        <v>0</v>
      </c>
      <c r="G160" s="20" t="str">
        <f>(IF((VLOOKUP(Table2[[#This Row],[SKU]],'[1]All Skus'!$A:$Y,2,FALSE))="AMX",(VLOOKUP(Table2[[#This Row],[SKU]],'[1]All Skus'!$A:$Y,8,FALSE)),""))</f>
        <v>Any-Mount Kit for 7" Touch Panels</v>
      </c>
      <c r="H160" s="20" t="str">
        <f>(IF((VLOOKUP(Table2[[#This Row],[SKU]],'[1]All Skus'!$A:$Y,2,FALSE))="AMX",(VLOOKUP(Table2[[#This Row],[SKU]],'[1]All Skus'!$A:$Y,9,FALSE)),""))</f>
        <v>Any Mount Kit for 7" Wall-Mount Modero G5 &amp; Modero S Touch Panels.  Mounts to standard sized single &amp; double gang boxes in the US, EU, UK and Australia.</v>
      </c>
      <c r="I160" s="21">
        <f>(IF((VLOOKUP(Table2[[#This Row],[SKU]],'[1]All Skus'!$A:$Y,2,FALSE))="AMX",(VLOOKUP(Table2[[#This Row],[SKU]],'[1]All Skus'!$A:$Y,10,FALSE)),""))</f>
        <v>273.40000000000003</v>
      </c>
      <c r="J160" s="21">
        <f>(IF((VLOOKUP(Table2[[#This Row],[SKU]],'[1]All Skus'!$A:$Y,2,FALSE))="AMX",(VLOOKUP(Table2[[#This Row],[SKU]],'[1]All Skus'!$A:$Y,11,FALSE)),""))</f>
        <v>273.40000000000003</v>
      </c>
      <c r="K160" s="22">
        <f>(IF((VLOOKUP(Table2[[#This Row],[SKU]],'[1]All Skus'!$A:$Y,2,FALSE))="AMX",(VLOOKUP(Table2[[#This Row],[SKU]],'[1]All Skus'!$A:$Y,15,FALSE)),""))</f>
        <v>0</v>
      </c>
      <c r="L160" s="18">
        <f>(IF((VLOOKUP(Table2[[#This Row],[SKU]],'[1]All Skus'!$A:$Y,2,FALSE))="AMX",(VLOOKUP(Table2[[#This Row],[SKU]],'[1]All Skus'!$A:$Y,16,FALSE)),""))</f>
        <v>718878023679</v>
      </c>
      <c r="M160" s="18">
        <f>(IF((VLOOKUP(Table2[[#This Row],[SKU]],'[1]All Skus'!$A:$Y,2,FALSE))="AMX",(VLOOKUP(Table2[[#This Row],[SKU]],'[1]All Skus'!$A:$Y,17,FALSE)),""))</f>
        <v>0</v>
      </c>
      <c r="N160" s="23">
        <f>(IF((VLOOKUP(Table2[[#This Row],[SKU]],'[1]All Skus'!$A:$Y,2,FALSE))="AMX",(VLOOKUP(Table2[[#This Row],[SKU]],'[1]All Skus'!$A:$Y,18,FALSE)),""))</f>
        <v>0.1</v>
      </c>
      <c r="O160" s="23">
        <f>(IF((VLOOKUP(Table2[[#This Row],[SKU]],'[1]All Skus'!$A:$Y,2,FALSE))="AMX",(VLOOKUP(Table2[[#This Row],[SKU]],'[1]All Skus'!$A:$Y,19,FALSE)),""))</f>
        <v>7.38</v>
      </c>
      <c r="P160" s="23">
        <f>(IF((VLOOKUP(Table2[[#This Row],[SKU]],'[1]All Skus'!$A:$Y,2,FALSE))="AMX",(VLOOKUP(Table2[[#This Row],[SKU]],'[1]All Skus'!$A:$Y,20,FALSE)),""))</f>
        <v>4.88</v>
      </c>
      <c r="Q160" s="23">
        <f>(IF((VLOOKUP(Table2[[#This Row],[SKU]],'[1]All Skus'!$A:$Y,2,FALSE))="AMX",(VLOOKUP(Table2[[#This Row],[SKU]],'[1]All Skus'!$A:$Y,21,FALSE)),""))</f>
        <v>0.91</v>
      </c>
      <c r="R160" s="18" t="str">
        <f>(IF((VLOOKUP(Table2[[#This Row],[SKU]],'[1]All Skus'!$A:$Y,2,FALSE))="AMX",(VLOOKUP(Table2[[#This Row],[SKU]],'[1]All Skus'!$A:$Y,22,FALSE)),""))</f>
        <v>CN</v>
      </c>
      <c r="S160" s="18" t="str">
        <f>(IF((VLOOKUP(Table2[[#This Row],[SKU]],'[1]All Skus'!$A:$Y,2,FALSE))="AMX",(VLOOKUP(Table2[[#This Row],[SKU]],'[1]All Skus'!$A:$Y,23,FALSE)),""))</f>
        <v>Compliant</v>
      </c>
      <c r="T160" s="24" t="str">
        <f>(IF((VLOOKUP(Table2[[#This Row],[SKU]],'[1]All Skus'!$A:$Y,2,FALSE))="AMX",(VLOOKUP(Table2[[#This Row],[SKU]],'[1]All Skus'!$A:$Y,24,FALSE)),""))</f>
        <v>https://www.amx.com/en-US/products/msa-amk2-07</v>
      </c>
      <c r="U160" s="18">
        <v>158</v>
      </c>
    </row>
    <row r="161" spans="1:21" ht="15" customHeight="1" x14ac:dyDescent="0.3">
      <c r="A161" s="16" t="s">
        <v>179</v>
      </c>
      <c r="B161" s="17" t="str">
        <f>(IF((VLOOKUP(Table2[[#This Row],[SKU]],'[1]All Skus'!$A:$Y,2,FALSE))="AMX",(VLOOKUP(Table2[[#This Row],[SKU]],'[1]All Skus'!$A:$Y,3,FALSE)),""))</f>
        <v>User Interface Accessories</v>
      </c>
      <c r="C161" s="17" t="str">
        <f>(IF((VLOOKUP(Table2[[#This Row],[SKU]],'[1]All Skus'!$A:$Y,2,FALSE))="AMX",(VLOOKUP(Table2[[#This Row],[SKU]],'[1]All Skus'!$A:$Y,4,FALSE)),""))</f>
        <v>MSA-AMK2-10</v>
      </c>
      <c r="D161" s="18" t="str">
        <f>(IF((VLOOKUP(Table2[[#This Row],[SKU]],'[1]All Skus'!$A:$Y,2,FALSE))="AMX",(VLOOKUP(Table2[[#This Row],[SKU]],'[1]All Skus'!$A:$Y,5,FALSE)),""))</f>
        <v>AMX-UI</v>
      </c>
      <c r="E161" s="19">
        <f>(IF((VLOOKUP(Table2[[#This Row],[SKU]],'[1]All Skus'!$A:$Y,2,FALSE))="AMX",(VLOOKUP(Table2[[#This Row],[SKU]],'[1]All Skus'!$A:$Y,6,FALSE)),""))</f>
        <v>0</v>
      </c>
      <c r="F161" s="19">
        <f>(IF((VLOOKUP(Table2[[#This Row],[SKU]],'[1]All Skus'!$A:$Y,2,FALSE))="AMX",(VLOOKUP(Table2[[#This Row],[SKU]],'[1]All Skus'!$A:$Y,7,FALSE)),""))</f>
        <v>0</v>
      </c>
      <c r="G161" s="20" t="str">
        <f>(IF((VLOOKUP(Table2[[#This Row],[SKU]],'[1]All Skus'!$A:$Y,2,FALSE))="AMX",(VLOOKUP(Table2[[#This Row],[SKU]],'[1]All Skus'!$A:$Y,8,FALSE)),""))</f>
        <v>Any-Mount Kit for 10" Touch Panels</v>
      </c>
      <c r="H161" s="20" t="str">
        <f>(IF((VLOOKUP(Table2[[#This Row],[SKU]],'[1]All Skus'!$A:$Y,2,FALSE))="AMX",(VLOOKUP(Table2[[#This Row],[SKU]],'[1]All Skus'!$A:$Y,9,FALSE)),""))</f>
        <v>The MSA-AMK-10 Any Mount Kit is designed to mount the 10.1" Modero S Wall Mount Touch Panel to standard sized single and double gang boxes in the US, EU, UK and Australia, compatible with MSD-1001-L2 (FG2265-31) and ACB-2110 (FG4221-10)</v>
      </c>
      <c r="I161" s="21">
        <f>(IF((VLOOKUP(Table2[[#This Row],[SKU]],'[1]All Skus'!$A:$Y,2,FALSE))="AMX",(VLOOKUP(Table2[[#This Row],[SKU]],'[1]All Skus'!$A:$Y,10,FALSE)),""))</f>
        <v>245</v>
      </c>
      <c r="J161" s="21">
        <f>(IF((VLOOKUP(Table2[[#This Row],[SKU]],'[1]All Skus'!$A:$Y,2,FALSE))="AMX",(VLOOKUP(Table2[[#This Row],[SKU]],'[1]All Skus'!$A:$Y,11,FALSE)),""))</f>
        <v>245</v>
      </c>
      <c r="K161" s="22">
        <f>(IF((VLOOKUP(Table2[[#This Row],[SKU]],'[1]All Skus'!$A:$Y,2,FALSE))="AMX",(VLOOKUP(Table2[[#This Row],[SKU]],'[1]All Skus'!$A:$Y,15,FALSE)),""))</f>
        <v>0</v>
      </c>
      <c r="L161" s="18">
        <f>(IF((VLOOKUP(Table2[[#This Row],[SKU]],'[1]All Skus'!$A:$Y,2,FALSE))="AMX",(VLOOKUP(Table2[[#This Row],[SKU]],'[1]All Skus'!$A:$Y,16,FALSE)),""))</f>
        <v>718878001400</v>
      </c>
      <c r="M161" s="18">
        <f>(IF((VLOOKUP(Table2[[#This Row],[SKU]],'[1]All Skus'!$A:$Y,2,FALSE))="AMX",(VLOOKUP(Table2[[#This Row],[SKU]],'[1]All Skus'!$A:$Y,17,FALSE)),""))</f>
        <v>0</v>
      </c>
      <c r="N161" s="23">
        <f>(IF((VLOOKUP(Table2[[#This Row],[SKU]],'[1]All Skus'!$A:$Y,2,FALSE))="AMX",(VLOOKUP(Table2[[#This Row],[SKU]],'[1]All Skus'!$A:$Y,18,FALSE)),""))</f>
        <v>0.25</v>
      </c>
      <c r="O161" s="23">
        <f>(IF((VLOOKUP(Table2[[#This Row],[SKU]],'[1]All Skus'!$A:$Y,2,FALSE))="AMX",(VLOOKUP(Table2[[#This Row],[SKU]],'[1]All Skus'!$A:$Y,19,FALSE)),""))</f>
        <v>9.76</v>
      </c>
      <c r="P161" s="23">
        <f>(IF((VLOOKUP(Table2[[#This Row],[SKU]],'[1]All Skus'!$A:$Y,2,FALSE))="AMX",(VLOOKUP(Table2[[#This Row],[SKU]],'[1]All Skus'!$A:$Y,20,FALSE)),""))</f>
        <v>6.53</v>
      </c>
      <c r="Q161" s="23">
        <f>(IF((VLOOKUP(Table2[[#This Row],[SKU]],'[1]All Skus'!$A:$Y,2,FALSE))="AMX",(VLOOKUP(Table2[[#This Row],[SKU]],'[1]All Skus'!$A:$Y,21,FALSE)),""))</f>
        <v>0.98</v>
      </c>
      <c r="R161" s="18" t="str">
        <f>(IF((VLOOKUP(Table2[[#This Row],[SKU]],'[1]All Skus'!$A:$Y,2,FALSE))="AMX",(VLOOKUP(Table2[[#This Row],[SKU]],'[1]All Skus'!$A:$Y,22,FALSE)),""))</f>
        <v>US</v>
      </c>
      <c r="S161" s="18" t="str">
        <f>(IF((VLOOKUP(Table2[[#This Row],[SKU]],'[1]All Skus'!$A:$Y,2,FALSE))="AMX",(VLOOKUP(Table2[[#This Row],[SKU]],'[1]All Skus'!$A:$Y,23,FALSE)),""))</f>
        <v>Compliant</v>
      </c>
      <c r="T161" s="24" t="str">
        <f>(IF((VLOOKUP(Table2[[#This Row],[SKU]],'[1]All Skus'!$A:$Y,2,FALSE))="AMX",(VLOOKUP(Table2[[#This Row],[SKU]],'[1]All Skus'!$A:$Y,24,FALSE)),""))</f>
        <v>https://www.amx.com/en-US/products/msa-amk2-10</v>
      </c>
      <c r="U161" s="18">
        <v>159</v>
      </c>
    </row>
    <row r="162" spans="1:21" ht="15" customHeight="1" x14ac:dyDescent="0.3">
      <c r="A162" s="16" t="s">
        <v>180</v>
      </c>
      <c r="B162" s="17" t="str">
        <f>(IF((VLOOKUP(Table2[[#This Row],[SKU]],'[1]All Skus'!$A:$Y,2,FALSE))="AMX",(VLOOKUP(Table2[[#This Row],[SKU]],'[1]All Skus'!$A:$Y,3,FALSE)),""))</f>
        <v>Integration Software</v>
      </c>
      <c r="C162" s="17" t="str">
        <f>(IF((VLOOKUP(Table2[[#This Row],[SKU]],'[1]All Skus'!$A:$Y,2,FALSE))="AMX",(VLOOKUP(Table2[[#This Row],[SKU]],'[1]All Skus'!$A:$Y,4,FALSE)),""))</f>
        <v>RMS-ENT-SCH</v>
      </c>
      <c r="D162" s="18" t="str">
        <f>(IF((VLOOKUP(Table2[[#This Row],[SKU]],'[1]All Skus'!$A:$Y,2,FALSE))="AMX",(VLOOKUP(Table2[[#This Row],[SKU]],'[1]All Skus'!$A:$Y,5,FALSE)),""))</f>
        <v>AMX-SFT</v>
      </c>
      <c r="E162" s="19">
        <f>(IF((VLOOKUP(Table2[[#This Row],[SKU]],'[1]All Skus'!$A:$Y,2,FALSE))="AMX",(VLOOKUP(Table2[[#This Row],[SKU]],'[1]All Skus'!$A:$Y,6,FALSE)),""))</f>
        <v>0</v>
      </c>
      <c r="F162" s="19">
        <f>(IF((VLOOKUP(Table2[[#This Row],[SKU]],'[1]All Skus'!$A:$Y,2,FALSE))="AMX",(VLOOKUP(Table2[[#This Row],[SKU]],'[1]All Skus'!$A:$Y,7,FALSE)),""))</f>
        <v>0</v>
      </c>
      <c r="G162" s="20" t="str">
        <f>(IF((VLOOKUP(Table2[[#This Row],[SKU]],'[1]All Skus'!$A:$Y,2,FALSE))="AMX",(VLOOKUP(Table2[[#This Row],[SKU]],'[1]All Skus'!$A:$Y,8,FALSE)),""))</f>
        <v>RMS Enterprise Scheduling License</v>
      </c>
      <c r="H162" s="20" t="str">
        <f>(IF((VLOOKUP(Table2[[#This Row],[SKU]],'[1]All Skus'!$A:$Y,2,FALSE))="AMX",(VLOOKUP(Table2[[#This Row],[SKU]],'[1]All Skus'!$A:$Y,9,FALSE)),""))</f>
        <v>RMS Enterprise Scheduler assists attendees in locating meeting rooms by displaying the scheduled appointments on a touch screen in the meeting room and adjacent room entrances, and it eliminates delays in meeting start times by allowing room technologies</v>
      </c>
      <c r="I162" s="21">
        <f>(IF((VLOOKUP(Table2[[#This Row],[SKU]],'[1]All Skus'!$A:$Y,2,FALSE))="AMX",(VLOOKUP(Table2[[#This Row],[SKU]],'[1]All Skus'!$A:$Y,10,FALSE)),""))</f>
        <v>0</v>
      </c>
      <c r="J162" s="21">
        <f>(IF((VLOOKUP(Table2[[#This Row],[SKU]],'[1]All Skus'!$A:$Y,2,FALSE))="AMX",(VLOOKUP(Table2[[#This Row],[SKU]],'[1]All Skus'!$A:$Y,11,FALSE)),""))</f>
        <v>0</v>
      </c>
      <c r="K162" s="22">
        <f>(IF((VLOOKUP(Table2[[#This Row],[SKU]],'[1]All Skus'!$A:$Y,2,FALSE))="AMX",(VLOOKUP(Table2[[#This Row],[SKU]],'[1]All Skus'!$A:$Y,15,FALSE)),""))</f>
        <v>0</v>
      </c>
      <c r="L162" s="18">
        <f>(IF((VLOOKUP(Table2[[#This Row],[SKU]],'[1]All Skus'!$A:$Y,2,FALSE))="AMX",(VLOOKUP(Table2[[#This Row],[SKU]],'[1]All Skus'!$A:$Y,16,FALSE)),""))</f>
        <v>718878026236</v>
      </c>
      <c r="M162" s="18">
        <f>(IF((VLOOKUP(Table2[[#This Row],[SKU]],'[1]All Skus'!$A:$Y,2,FALSE))="AMX",(VLOOKUP(Table2[[#This Row],[SKU]],'[1]All Skus'!$A:$Y,17,FALSE)),""))</f>
        <v>0</v>
      </c>
      <c r="N162" s="23">
        <f>(IF((VLOOKUP(Table2[[#This Row],[SKU]],'[1]All Skus'!$A:$Y,2,FALSE))="AMX",(VLOOKUP(Table2[[#This Row],[SKU]],'[1]All Skus'!$A:$Y,18,FALSE)),""))</f>
        <v>0</v>
      </c>
      <c r="O162" s="23">
        <f>(IF((VLOOKUP(Table2[[#This Row],[SKU]],'[1]All Skus'!$A:$Y,2,FALSE))="AMX",(VLOOKUP(Table2[[#This Row],[SKU]],'[1]All Skus'!$A:$Y,19,FALSE)),""))</f>
        <v>0</v>
      </c>
      <c r="P162" s="23">
        <f>(IF((VLOOKUP(Table2[[#This Row],[SKU]],'[1]All Skus'!$A:$Y,2,FALSE))="AMX",(VLOOKUP(Table2[[#This Row],[SKU]],'[1]All Skus'!$A:$Y,20,FALSE)),""))</f>
        <v>0</v>
      </c>
      <c r="Q162" s="23">
        <f>(IF((VLOOKUP(Table2[[#This Row],[SKU]],'[1]All Skus'!$A:$Y,2,FALSE))="AMX",(VLOOKUP(Table2[[#This Row],[SKU]],'[1]All Skus'!$A:$Y,21,FALSE)),""))</f>
        <v>0</v>
      </c>
      <c r="R162" s="18" t="str">
        <f>(IF((VLOOKUP(Table2[[#This Row],[SKU]],'[1]All Skus'!$A:$Y,2,FALSE))="AMX",(VLOOKUP(Table2[[#This Row],[SKU]],'[1]All Skus'!$A:$Y,22,FALSE)),""))</f>
        <v>US</v>
      </c>
      <c r="S162" s="18" t="str">
        <f>(IF((VLOOKUP(Table2[[#This Row],[SKU]],'[1]All Skus'!$A:$Y,2,FALSE))="AMX",(VLOOKUP(Table2[[#This Row],[SKU]],'[1]All Skus'!$A:$Y,23,FALSE)),""))</f>
        <v>Compliant</v>
      </c>
      <c r="T162" s="24" t="str">
        <f>(IF((VLOOKUP(Table2[[#This Row],[SKU]],'[1]All Skus'!$A:$Y,2,FALSE))="AMX",(VLOOKUP(Table2[[#This Row],[SKU]],'[1]All Skus'!$A:$Y,24,FALSE)),""))</f>
        <v>https://www.amx.com/en-US/products/rms-ent</v>
      </c>
      <c r="U162" s="18">
        <v>160</v>
      </c>
    </row>
    <row r="163" spans="1:21" ht="15" customHeight="1" x14ac:dyDescent="0.3">
      <c r="A163" s="16" t="s">
        <v>181</v>
      </c>
      <c r="B163" s="17" t="str">
        <f>(IF((VLOOKUP(Table2[[#This Row],[SKU]],'[1]All Skus'!$A:$Y,2,FALSE))="AMX",(VLOOKUP(Table2[[#This Row],[SKU]],'[1]All Skus'!$A:$Y,3,FALSE)),""))</f>
        <v>Integration Software</v>
      </c>
      <c r="C163" s="17" t="str">
        <f>(IF((VLOOKUP(Table2[[#This Row],[SKU]],'[1]All Skus'!$A:$Y,2,FALSE))="AMX",(VLOOKUP(Table2[[#This Row],[SKU]],'[1]All Skus'!$A:$Y,4,FALSE)),""))</f>
        <v>RMS-ENT</v>
      </c>
      <c r="D163" s="18" t="str">
        <f>(IF((VLOOKUP(Table2[[#This Row],[SKU]],'[1]All Skus'!$A:$Y,2,FALSE))="AMX",(VLOOKUP(Table2[[#This Row],[SKU]],'[1]All Skus'!$A:$Y,5,FALSE)),""))</f>
        <v>AMX-SFT</v>
      </c>
      <c r="E163" s="19">
        <f>(IF((VLOOKUP(Table2[[#This Row],[SKU]],'[1]All Skus'!$A:$Y,2,FALSE))="AMX",(VLOOKUP(Table2[[#This Row],[SKU]],'[1]All Skus'!$A:$Y,6,FALSE)),""))</f>
        <v>0</v>
      </c>
      <c r="F163" s="19">
        <f>(IF((VLOOKUP(Table2[[#This Row],[SKU]],'[1]All Skus'!$A:$Y,2,FALSE))="AMX",(VLOOKUP(Table2[[#This Row],[SKU]],'[1]All Skus'!$A:$Y,7,FALSE)),""))</f>
        <v>0</v>
      </c>
      <c r="G163" s="20" t="str">
        <f>(IF((VLOOKUP(Table2[[#This Row],[SKU]],'[1]All Skus'!$A:$Y,2,FALSE))="AMX",(VLOOKUP(Table2[[#This Row],[SKU]],'[1]All Skus'!$A:$Y,8,FALSE)),""))</f>
        <v>RMS Enterprise 1000 Asset License</v>
      </c>
      <c r="H163" s="20" t="str">
        <f>(IF((VLOOKUP(Table2[[#This Row],[SKU]],'[1]All Skus'!$A:$Y,2,FALSE))="AMX",(VLOOKUP(Table2[[#This Row],[SKU]],'[1]All Skus'!$A:$Y,9,FALSE)),""))</f>
        <v>RMS Enterprise 1000 Location Licenses, Server License not included (non-standard discount)</v>
      </c>
      <c r="I163" s="21">
        <f>(IF((VLOOKUP(Table2[[#This Row],[SKU]],'[1]All Skus'!$A:$Y,2,FALSE))="AMX",(VLOOKUP(Table2[[#This Row],[SKU]],'[1]All Skus'!$A:$Y,10,FALSE)),""))</f>
        <v>9415</v>
      </c>
      <c r="J163" s="21">
        <f>(IF((VLOOKUP(Table2[[#This Row],[SKU]],'[1]All Skus'!$A:$Y,2,FALSE))="AMX",(VLOOKUP(Table2[[#This Row],[SKU]],'[1]All Skus'!$A:$Y,11,FALSE)),""))</f>
        <v>9415</v>
      </c>
      <c r="K163" s="22">
        <f>(IF((VLOOKUP(Table2[[#This Row],[SKU]],'[1]All Skus'!$A:$Y,2,FALSE))="AMX",(VLOOKUP(Table2[[#This Row],[SKU]],'[1]All Skus'!$A:$Y,15,FALSE)),""))</f>
        <v>0</v>
      </c>
      <c r="L163" s="18">
        <f>(IF((VLOOKUP(Table2[[#This Row],[SKU]],'[1]All Skus'!$A:$Y,2,FALSE))="AMX",(VLOOKUP(Table2[[#This Row],[SKU]],'[1]All Skus'!$A:$Y,16,FALSE)),""))</f>
        <v>718878024966</v>
      </c>
      <c r="M163" s="18">
        <f>(IF((VLOOKUP(Table2[[#This Row],[SKU]],'[1]All Skus'!$A:$Y,2,FALSE))="AMX",(VLOOKUP(Table2[[#This Row],[SKU]],'[1]All Skus'!$A:$Y,17,FALSE)),""))</f>
        <v>0</v>
      </c>
      <c r="N163" s="23">
        <f>(IF((VLOOKUP(Table2[[#This Row],[SKU]],'[1]All Skus'!$A:$Y,2,FALSE))="AMX",(VLOOKUP(Table2[[#This Row],[SKU]],'[1]All Skus'!$A:$Y,18,FALSE)),""))</f>
        <v>0</v>
      </c>
      <c r="O163" s="23">
        <f>(IF((VLOOKUP(Table2[[#This Row],[SKU]],'[1]All Skus'!$A:$Y,2,FALSE))="AMX",(VLOOKUP(Table2[[#This Row],[SKU]],'[1]All Skus'!$A:$Y,19,FALSE)),""))</f>
        <v>0</v>
      </c>
      <c r="P163" s="23">
        <f>(IF((VLOOKUP(Table2[[#This Row],[SKU]],'[1]All Skus'!$A:$Y,2,FALSE))="AMX",(VLOOKUP(Table2[[#This Row],[SKU]],'[1]All Skus'!$A:$Y,20,FALSE)),""))</f>
        <v>0</v>
      </c>
      <c r="Q163" s="23">
        <f>(IF((VLOOKUP(Table2[[#This Row],[SKU]],'[1]All Skus'!$A:$Y,2,FALSE))="AMX",(VLOOKUP(Table2[[#This Row],[SKU]],'[1]All Skus'!$A:$Y,21,FALSE)),""))</f>
        <v>0</v>
      </c>
      <c r="R163" s="18" t="str">
        <f>(IF((VLOOKUP(Table2[[#This Row],[SKU]],'[1]All Skus'!$A:$Y,2,FALSE))="AMX",(VLOOKUP(Table2[[#This Row],[SKU]],'[1]All Skus'!$A:$Y,22,FALSE)),""))</f>
        <v>US</v>
      </c>
      <c r="S163" s="18" t="str">
        <f>(IF((VLOOKUP(Table2[[#This Row],[SKU]],'[1]All Skus'!$A:$Y,2,FALSE))="AMX",(VLOOKUP(Table2[[#This Row],[SKU]],'[1]All Skus'!$A:$Y,23,FALSE)),""))</f>
        <v>Compliant</v>
      </c>
      <c r="T163" s="24" t="str">
        <f>(IF((VLOOKUP(Table2[[#This Row],[SKU]],'[1]All Skus'!$A:$Y,2,FALSE))="AMX",(VLOOKUP(Table2[[#This Row],[SKU]],'[1]All Skus'!$A:$Y,24,FALSE)),""))</f>
        <v>https://www.amx.com/en-US/products/rms-ent</v>
      </c>
      <c r="U163" s="18">
        <v>161</v>
      </c>
    </row>
    <row r="164" spans="1:21" ht="15" customHeight="1" x14ac:dyDescent="0.3">
      <c r="A164" s="16" t="s">
        <v>182</v>
      </c>
      <c r="B164" s="17" t="str">
        <f>(IF((VLOOKUP(Table2[[#This Row],[SKU]],'[1]All Skus'!$A:$Y,2,FALSE))="AMX",(VLOOKUP(Table2[[#This Row],[SKU]],'[1]All Skus'!$A:$Y,3,FALSE)),""))</f>
        <v>Integration Software</v>
      </c>
      <c r="C164" s="17" t="str">
        <f>(IF((VLOOKUP(Table2[[#This Row],[SKU]],'[1]All Skus'!$A:$Y,2,FALSE))="AMX",(VLOOKUP(Table2[[#This Row],[SKU]],'[1]All Skus'!$A:$Y,4,FALSE)),""))</f>
        <v>RMS-SCH-EWS</v>
      </c>
      <c r="D164" s="18" t="str">
        <f>(IF((VLOOKUP(Table2[[#This Row],[SKU]],'[1]All Skus'!$A:$Y,2,FALSE))="AMX",(VLOOKUP(Table2[[#This Row],[SKU]],'[1]All Skus'!$A:$Y,5,FALSE)),""))</f>
        <v>AMX-SFT</v>
      </c>
      <c r="E164" s="19">
        <f>(IF((VLOOKUP(Table2[[#This Row],[SKU]],'[1]All Skus'!$A:$Y,2,FALSE))="AMX",(VLOOKUP(Table2[[#This Row],[SKU]],'[1]All Skus'!$A:$Y,6,FALSE)),""))</f>
        <v>0</v>
      </c>
      <c r="F164" s="19">
        <f>(IF((VLOOKUP(Table2[[#This Row],[SKU]],'[1]All Skus'!$A:$Y,2,FALSE))="AMX",(VLOOKUP(Table2[[#This Row],[SKU]],'[1]All Skus'!$A:$Y,7,FALSE)),""))</f>
        <v>0</v>
      </c>
      <c r="G164" s="20" t="str">
        <f>(IF((VLOOKUP(Table2[[#This Row],[SKU]],'[1]All Skus'!$A:$Y,2,FALSE))="AMX",(VLOOKUP(Table2[[#This Row],[SKU]],'[1]All Skus'!$A:$Y,8,FALSE)),""))</f>
        <v>Exchange/O365 Scheduling Plugin for RMS</v>
      </c>
      <c r="H164" s="20" t="str">
        <f>(IF((VLOOKUP(Table2[[#This Row],[SKU]],'[1]All Skus'!$A:$Y,2,FALSE))="AMX",(VLOOKUP(Table2[[#This Row],[SKU]],'[1]All Skus'!$A:$Y,9,FALSE)),""))</f>
        <v>RMS Enterprise Interface for Microsoft Exchange Web Services (EWS), utilizes Microsoft’s Exchange Web Services API to communicate with Exchange 2010 servers, available for download in the AMX Tech Center on AMX.com</v>
      </c>
      <c r="I164" s="21">
        <f>(IF((VLOOKUP(Table2[[#This Row],[SKU]],'[1]All Skus'!$A:$Y,2,FALSE))="AMX",(VLOOKUP(Table2[[#This Row],[SKU]],'[1]All Skus'!$A:$Y,10,FALSE)),""))</f>
        <v>0.01</v>
      </c>
      <c r="J164" s="21">
        <f>(IF((VLOOKUP(Table2[[#This Row],[SKU]],'[1]All Skus'!$A:$Y,2,FALSE))="AMX",(VLOOKUP(Table2[[#This Row],[SKU]],'[1]All Skus'!$A:$Y,11,FALSE)),""))</f>
        <v>0.01</v>
      </c>
      <c r="K164" s="22">
        <f>(IF((VLOOKUP(Table2[[#This Row],[SKU]],'[1]All Skus'!$A:$Y,2,FALSE))="AMX",(VLOOKUP(Table2[[#This Row],[SKU]],'[1]All Skus'!$A:$Y,15,FALSE)),""))</f>
        <v>0</v>
      </c>
      <c r="L164" s="18">
        <f>(IF((VLOOKUP(Table2[[#This Row],[SKU]],'[1]All Skus'!$A:$Y,2,FALSE))="AMX",(VLOOKUP(Table2[[#This Row],[SKU]],'[1]All Skus'!$A:$Y,16,FALSE)),""))</f>
        <v>718878024973</v>
      </c>
      <c r="M164" s="18">
        <f>(IF((VLOOKUP(Table2[[#This Row],[SKU]],'[1]All Skus'!$A:$Y,2,FALSE))="AMX",(VLOOKUP(Table2[[#This Row],[SKU]],'[1]All Skus'!$A:$Y,17,FALSE)),""))</f>
        <v>0</v>
      </c>
      <c r="N164" s="23">
        <f>(IF((VLOOKUP(Table2[[#This Row],[SKU]],'[1]All Skus'!$A:$Y,2,FALSE))="AMX",(VLOOKUP(Table2[[#This Row],[SKU]],'[1]All Skus'!$A:$Y,18,FALSE)),""))</f>
        <v>0</v>
      </c>
      <c r="O164" s="23">
        <f>(IF((VLOOKUP(Table2[[#This Row],[SKU]],'[1]All Skus'!$A:$Y,2,FALSE))="AMX",(VLOOKUP(Table2[[#This Row],[SKU]],'[1]All Skus'!$A:$Y,19,FALSE)),""))</f>
        <v>0</v>
      </c>
      <c r="P164" s="23">
        <f>(IF((VLOOKUP(Table2[[#This Row],[SKU]],'[1]All Skus'!$A:$Y,2,FALSE))="AMX",(VLOOKUP(Table2[[#This Row],[SKU]],'[1]All Skus'!$A:$Y,20,FALSE)),""))</f>
        <v>0</v>
      </c>
      <c r="Q164" s="23">
        <f>(IF((VLOOKUP(Table2[[#This Row],[SKU]],'[1]All Skus'!$A:$Y,2,FALSE))="AMX",(VLOOKUP(Table2[[#This Row],[SKU]],'[1]All Skus'!$A:$Y,21,FALSE)),""))</f>
        <v>0</v>
      </c>
      <c r="R164" s="18" t="str">
        <f>(IF((VLOOKUP(Table2[[#This Row],[SKU]],'[1]All Skus'!$A:$Y,2,FALSE))="AMX",(VLOOKUP(Table2[[#This Row],[SKU]],'[1]All Skus'!$A:$Y,22,FALSE)),""))</f>
        <v>MX</v>
      </c>
      <c r="S164" s="18" t="str">
        <f>(IF((VLOOKUP(Table2[[#This Row],[SKU]],'[1]All Skus'!$A:$Y,2,FALSE))="AMX",(VLOOKUP(Table2[[#This Row],[SKU]],'[1]All Skus'!$A:$Y,23,FALSE)),""))</f>
        <v>Compliant</v>
      </c>
      <c r="T164" s="24" t="str">
        <f>(IF((VLOOKUP(Table2[[#This Row],[SKU]],'[1]All Skus'!$A:$Y,2,FALSE))="AMX",(VLOOKUP(Table2[[#This Row],[SKU]],'[1]All Skus'!$A:$Y,24,FALSE)),""))</f>
        <v>https://www.amx.com/en-US/products/rms-ent</v>
      </c>
      <c r="U164" s="18">
        <v>162</v>
      </c>
    </row>
    <row r="165" spans="1:21" ht="15" customHeight="1" x14ac:dyDescent="0.3">
      <c r="A165" s="16" t="s">
        <v>183</v>
      </c>
      <c r="B165" s="17" t="str">
        <f>(IF((VLOOKUP(Table2[[#This Row],[SKU]],'[1]All Skus'!$A:$Y,2,FALSE))="AMX",(VLOOKUP(Table2[[#This Row],[SKU]],'[1]All Skus'!$A:$Y,3,FALSE)),""))</f>
        <v>Integration Software</v>
      </c>
      <c r="C165" s="17" t="str">
        <f>(IF((VLOOKUP(Table2[[#This Row],[SKU]],'[1]All Skus'!$A:$Y,2,FALSE))="AMX",(VLOOKUP(Table2[[#This Row],[SKU]],'[1]All Skus'!$A:$Y,4,FALSE)),""))</f>
        <v>RMS-ENT</v>
      </c>
      <c r="D165" s="18" t="str">
        <f>(IF((VLOOKUP(Table2[[#This Row],[SKU]],'[1]All Skus'!$A:$Y,2,FALSE))="AMX",(VLOOKUP(Table2[[#This Row],[SKU]],'[1]All Skus'!$A:$Y,5,FALSE)),""))</f>
        <v>AMX-SFT</v>
      </c>
      <c r="E165" s="19">
        <f>(IF((VLOOKUP(Table2[[#This Row],[SKU]],'[1]All Skus'!$A:$Y,2,FALSE))="AMX",(VLOOKUP(Table2[[#This Row],[SKU]],'[1]All Skus'!$A:$Y,6,FALSE)),""))</f>
        <v>0</v>
      </c>
      <c r="F165" s="19">
        <f>(IF((VLOOKUP(Table2[[#This Row],[SKU]],'[1]All Skus'!$A:$Y,2,FALSE))="AMX",(VLOOKUP(Table2[[#This Row],[SKU]],'[1]All Skus'!$A:$Y,7,FALSE)),""))</f>
        <v>0</v>
      </c>
      <c r="G165" s="20" t="str">
        <f>(IF((VLOOKUP(Table2[[#This Row],[SKU]],'[1]All Skus'!$A:$Y,2,FALSE))="AMX",(VLOOKUP(Table2[[#This Row],[SKU]],'[1]All Skus'!$A:$Y,8,FALSE)),""))</f>
        <v>RMS Enterprise Asset Monitoring Server</v>
      </c>
      <c r="H165" s="20" t="str">
        <f>(IF((VLOOKUP(Table2[[#This Row],[SKU]],'[1]All Skus'!$A:$Y,2,FALSE))="AMX",(VLOOKUP(Table2[[#This Row],[SKU]],'[1]All Skus'!$A:$Y,9,FALSE)),""))</f>
        <v>RMS Enterprise Server, 1000 Location Licenses and 3 Year Maintenance (non-standard discount)</v>
      </c>
      <c r="I165" s="21">
        <f>(IF((VLOOKUP(Table2[[#This Row],[SKU]],'[1]All Skus'!$A:$Y,2,FALSE))="AMX",(VLOOKUP(Table2[[#This Row],[SKU]],'[1]All Skus'!$A:$Y,10,FALSE)),""))</f>
        <v>9415</v>
      </c>
      <c r="J165" s="21">
        <f>(IF((VLOOKUP(Table2[[#This Row],[SKU]],'[1]All Skus'!$A:$Y,2,FALSE))="AMX",(VLOOKUP(Table2[[#This Row],[SKU]],'[1]All Skus'!$A:$Y,11,FALSE)),""))</f>
        <v>9415</v>
      </c>
      <c r="K165" s="22">
        <f>(IF((VLOOKUP(Table2[[#This Row],[SKU]],'[1]All Skus'!$A:$Y,2,FALSE))="AMX",(VLOOKUP(Table2[[#This Row],[SKU]],'[1]All Skus'!$A:$Y,15,FALSE)),""))</f>
        <v>0</v>
      </c>
      <c r="L165" s="18">
        <f>(IF((VLOOKUP(Table2[[#This Row],[SKU]],'[1]All Skus'!$A:$Y,2,FALSE))="AMX",(VLOOKUP(Table2[[#This Row],[SKU]],'[1]All Skus'!$A:$Y,16,FALSE)),""))</f>
        <v>718878243886</v>
      </c>
      <c r="M165" s="18">
        <f>(IF((VLOOKUP(Table2[[#This Row],[SKU]],'[1]All Skus'!$A:$Y,2,FALSE))="AMX",(VLOOKUP(Table2[[#This Row],[SKU]],'[1]All Skus'!$A:$Y,17,FALSE)),""))</f>
        <v>0</v>
      </c>
      <c r="N165" s="23">
        <f>(IF((VLOOKUP(Table2[[#This Row],[SKU]],'[1]All Skus'!$A:$Y,2,FALSE))="AMX",(VLOOKUP(Table2[[#This Row],[SKU]],'[1]All Skus'!$A:$Y,18,FALSE)),""))</f>
        <v>0</v>
      </c>
      <c r="O165" s="23">
        <f>(IF((VLOOKUP(Table2[[#This Row],[SKU]],'[1]All Skus'!$A:$Y,2,FALSE))="AMX",(VLOOKUP(Table2[[#This Row],[SKU]],'[1]All Skus'!$A:$Y,19,FALSE)),""))</f>
        <v>0</v>
      </c>
      <c r="P165" s="23">
        <f>(IF((VLOOKUP(Table2[[#This Row],[SKU]],'[1]All Skus'!$A:$Y,2,FALSE))="AMX",(VLOOKUP(Table2[[#This Row],[SKU]],'[1]All Skus'!$A:$Y,20,FALSE)),""))</f>
        <v>0</v>
      </c>
      <c r="Q165" s="23">
        <f>(IF((VLOOKUP(Table2[[#This Row],[SKU]],'[1]All Skus'!$A:$Y,2,FALSE))="AMX",(VLOOKUP(Table2[[#This Row],[SKU]],'[1]All Skus'!$A:$Y,21,FALSE)),""))</f>
        <v>0</v>
      </c>
      <c r="R165" s="18" t="str">
        <f>(IF((VLOOKUP(Table2[[#This Row],[SKU]],'[1]All Skus'!$A:$Y,2,FALSE))="AMX",(VLOOKUP(Table2[[#This Row],[SKU]],'[1]All Skus'!$A:$Y,22,FALSE)),""))</f>
        <v>US</v>
      </c>
      <c r="S165" s="18" t="str">
        <f>(IF((VLOOKUP(Table2[[#This Row],[SKU]],'[1]All Skus'!$A:$Y,2,FALSE))="AMX",(VLOOKUP(Table2[[#This Row],[SKU]],'[1]All Skus'!$A:$Y,23,FALSE)),""))</f>
        <v>Compliant</v>
      </c>
      <c r="T165" s="24" t="str">
        <f>(IF((VLOOKUP(Table2[[#This Row],[SKU]],'[1]All Skus'!$A:$Y,2,FALSE))="AMX",(VLOOKUP(Table2[[#This Row],[SKU]],'[1]All Skus'!$A:$Y,24,FALSE)),""))</f>
        <v>https://www.amx.com/en-US/products/rms-ent</v>
      </c>
      <c r="U165" s="18">
        <v>163</v>
      </c>
    </row>
    <row r="166" spans="1:21" ht="15" customHeight="1" x14ac:dyDescent="0.3">
      <c r="A166" s="16" t="s">
        <v>184</v>
      </c>
      <c r="B166" s="17" t="str">
        <f>(IF((VLOOKUP(Table2[[#This Row],[SKU]],'[1]All Skus'!$A:$Y,2,FALSE))="AMX",(VLOOKUP(Table2[[#This Row],[SKU]],'[1]All Skus'!$A:$Y,3,FALSE)),""))</f>
        <v>Integration Software</v>
      </c>
      <c r="C166" s="17" t="str">
        <f>(IF((VLOOKUP(Table2[[#This Row],[SKU]],'[1]All Skus'!$A:$Y,2,FALSE))="AMX",(VLOOKUP(Table2[[#This Row],[SKU]],'[1]All Skus'!$A:$Y,4,FALSE)),""))</f>
        <v>RMS-ENT-SMA</v>
      </c>
      <c r="D166" s="18" t="str">
        <f>(IF((VLOOKUP(Table2[[#This Row],[SKU]],'[1]All Skus'!$A:$Y,2,FALSE))="AMX",(VLOOKUP(Table2[[#This Row],[SKU]],'[1]All Skus'!$A:$Y,5,FALSE)),""))</f>
        <v>AMX-SFT</v>
      </c>
      <c r="E166" s="19">
        <f>(IF((VLOOKUP(Table2[[#This Row],[SKU]],'[1]All Skus'!$A:$Y,2,FALSE))="AMX",(VLOOKUP(Table2[[#This Row],[SKU]],'[1]All Skus'!$A:$Y,6,FALSE)),""))</f>
        <v>0</v>
      </c>
      <c r="F166" s="19">
        <f>(IF((VLOOKUP(Table2[[#This Row],[SKU]],'[1]All Skus'!$A:$Y,2,FALSE))="AMX",(VLOOKUP(Table2[[#This Row],[SKU]],'[1]All Skus'!$A:$Y,7,FALSE)),""))</f>
        <v>0</v>
      </c>
      <c r="G166" s="20" t="str">
        <f>(IF((VLOOKUP(Table2[[#This Row],[SKU]],'[1]All Skus'!$A:$Y,2,FALSE))="AMX",(VLOOKUP(Table2[[#This Row],[SKU]],'[1]All Skus'!$A:$Y,8,FALSE)),""))</f>
        <v>RMS Enterprise Software Maintenance Agreement</v>
      </c>
      <c r="H166" s="20" t="str">
        <f>(IF((VLOOKUP(Table2[[#This Row],[SKU]],'[1]All Skus'!$A:$Y,2,FALSE))="AMX",(VLOOKUP(Table2[[#This Row],[SKU]],'[1]All Skus'!$A:$Y,9,FALSE)),""))</f>
        <v>RMS Software Maintenance Agreement Renewal</v>
      </c>
      <c r="I166" s="21">
        <f>(IF((VLOOKUP(Table2[[#This Row],[SKU]],'[1]All Skus'!$A:$Y,2,FALSE))="AMX",(VLOOKUP(Table2[[#This Row],[SKU]],'[1]All Skus'!$A:$Y,10,FALSE)),""))</f>
        <v>3135</v>
      </c>
      <c r="J166" s="21">
        <f>(IF((VLOOKUP(Table2[[#This Row],[SKU]],'[1]All Skus'!$A:$Y,2,FALSE))="AMX",(VLOOKUP(Table2[[#This Row],[SKU]],'[1]All Skus'!$A:$Y,11,FALSE)),""))</f>
        <v>3135</v>
      </c>
      <c r="K166" s="22">
        <f>(IF((VLOOKUP(Table2[[#This Row],[SKU]],'[1]All Skus'!$A:$Y,2,FALSE))="AMX",(VLOOKUP(Table2[[#This Row],[SKU]],'[1]All Skus'!$A:$Y,15,FALSE)),""))</f>
        <v>0</v>
      </c>
      <c r="L166" s="18">
        <f>(IF((VLOOKUP(Table2[[#This Row],[SKU]],'[1]All Skus'!$A:$Y,2,FALSE))="AMX",(VLOOKUP(Table2[[#This Row],[SKU]],'[1]All Skus'!$A:$Y,16,FALSE)),""))</f>
        <v>718878024997</v>
      </c>
      <c r="M166" s="18">
        <f>(IF((VLOOKUP(Table2[[#This Row],[SKU]],'[1]All Skus'!$A:$Y,2,FALSE))="AMX",(VLOOKUP(Table2[[#This Row],[SKU]],'[1]All Skus'!$A:$Y,17,FALSE)),""))</f>
        <v>0</v>
      </c>
      <c r="N166" s="23">
        <f>(IF((VLOOKUP(Table2[[#This Row],[SKU]],'[1]All Skus'!$A:$Y,2,FALSE))="AMX",(VLOOKUP(Table2[[#This Row],[SKU]],'[1]All Skus'!$A:$Y,18,FALSE)),""))</f>
        <v>0</v>
      </c>
      <c r="O166" s="23">
        <f>(IF((VLOOKUP(Table2[[#This Row],[SKU]],'[1]All Skus'!$A:$Y,2,FALSE))="AMX",(VLOOKUP(Table2[[#This Row],[SKU]],'[1]All Skus'!$A:$Y,19,FALSE)),""))</f>
        <v>0</v>
      </c>
      <c r="P166" s="23">
        <f>(IF((VLOOKUP(Table2[[#This Row],[SKU]],'[1]All Skus'!$A:$Y,2,FALSE))="AMX",(VLOOKUP(Table2[[#This Row],[SKU]],'[1]All Skus'!$A:$Y,20,FALSE)),""))</f>
        <v>0</v>
      </c>
      <c r="Q166" s="23">
        <f>(IF((VLOOKUP(Table2[[#This Row],[SKU]],'[1]All Skus'!$A:$Y,2,FALSE))="AMX",(VLOOKUP(Table2[[#This Row],[SKU]],'[1]All Skus'!$A:$Y,21,FALSE)),""))</f>
        <v>0</v>
      </c>
      <c r="R166" s="18" t="str">
        <f>(IF((VLOOKUP(Table2[[#This Row],[SKU]],'[1]All Skus'!$A:$Y,2,FALSE))="AMX",(VLOOKUP(Table2[[#This Row],[SKU]],'[1]All Skus'!$A:$Y,22,FALSE)),""))</f>
        <v>US</v>
      </c>
      <c r="S166" s="18" t="str">
        <f>(IF((VLOOKUP(Table2[[#This Row],[SKU]],'[1]All Skus'!$A:$Y,2,FALSE))="AMX",(VLOOKUP(Table2[[#This Row],[SKU]],'[1]All Skus'!$A:$Y,23,FALSE)),""))</f>
        <v>Compliant</v>
      </c>
      <c r="T166" s="24" t="str">
        <f>(IF((VLOOKUP(Table2[[#This Row],[SKU]],'[1]All Skus'!$A:$Y,2,FALSE))="AMX",(VLOOKUP(Table2[[#This Row],[SKU]],'[1]All Skus'!$A:$Y,24,FALSE)),""))</f>
        <v>https://www.amx.com/en-US/products/rms-ent</v>
      </c>
      <c r="U166" s="18">
        <v>164</v>
      </c>
    </row>
    <row r="167" spans="1:21" ht="15" customHeight="1" x14ac:dyDescent="0.3">
      <c r="A167" s="16" t="s">
        <v>185</v>
      </c>
      <c r="B167" s="17" t="str">
        <f>(IF((VLOOKUP(Table2[[#This Row],[SKU]],'[1]All Skus'!$A:$Y,2,FALSE))="AMX",(VLOOKUP(Table2[[#This Row],[SKU]],'[1]All Skus'!$A:$Y,3,FALSE)),""))</f>
        <v>Networked AV</v>
      </c>
      <c r="C167" s="17" t="str">
        <f>(IF((VLOOKUP(Table2[[#This Row],[SKU]],'[1]All Skus'!$A:$Y,2,FALSE))="AMX",(VLOOKUP(Table2[[#This Row],[SKU]],'[1]All Skus'!$A:$Y,4,FALSE)),""))</f>
        <v>NMX-VRK</v>
      </c>
      <c r="D167" s="18" t="str">
        <f>(IF((VLOOKUP(Table2[[#This Row],[SKU]],'[1]All Skus'!$A:$Y,2,FALSE))="AMX",(VLOOKUP(Table2[[#This Row],[SKU]],'[1]All Skus'!$A:$Y,5,FALSE)),""))</f>
        <v>AMX-NM</v>
      </c>
      <c r="E167" s="19">
        <f>(IF((VLOOKUP(Table2[[#This Row],[SKU]],'[1]All Skus'!$A:$Y,2,FALSE))="AMX",(VLOOKUP(Table2[[#This Row],[SKU]],'[1]All Skus'!$A:$Y,6,FALSE)),""))</f>
        <v>0</v>
      </c>
      <c r="F167" s="19">
        <f>(IF((VLOOKUP(Table2[[#This Row],[SKU]],'[1]All Skus'!$A:$Y,2,FALSE))="AMX",(VLOOKUP(Table2[[#This Row],[SKU]],'[1]All Skus'!$A:$Y,7,FALSE)),""))</f>
        <v>0</v>
      </c>
      <c r="G167" s="20" t="str">
        <f>(IF((VLOOKUP(Table2[[#This Row],[SKU]],'[1]All Skus'!$A:$Y,2,FALSE))="AMX",(VLOOKUP(Table2[[#This Row],[SKU]],'[1]All Skus'!$A:$Y,8,FALSE)),""))</f>
        <v>V Style Rack Mounting Shelf, 12" Depth</v>
      </c>
      <c r="H167" s="20" t="str">
        <f>(IF((VLOOKUP(Table2[[#This Row],[SKU]],'[1]All Skus'!$A:$Y,2,FALSE))="AMX",(VLOOKUP(Table2[[#This Row],[SKU]],'[1]All Skus'!$A:$Y,9,FALSE)),""))</f>
        <v>NMX-VRK Rack Mount Shelf is designed for use with NMX-ENC H.264 Encoders with Record</v>
      </c>
      <c r="I167" s="21">
        <f>(IF((VLOOKUP(Table2[[#This Row],[SKU]],'[1]All Skus'!$A:$Y,2,FALSE))="AMX",(VLOOKUP(Table2[[#This Row],[SKU]],'[1]All Skus'!$A:$Y,10,FALSE)),""))</f>
        <v>390</v>
      </c>
      <c r="J167" s="21">
        <f>(IF((VLOOKUP(Table2[[#This Row],[SKU]],'[1]All Skus'!$A:$Y,2,FALSE))="AMX",(VLOOKUP(Table2[[#This Row],[SKU]],'[1]All Skus'!$A:$Y,11,FALSE)),""))</f>
        <v>390</v>
      </c>
      <c r="K167" s="22">
        <f>(IF((VLOOKUP(Table2[[#This Row],[SKU]],'[1]All Skus'!$A:$Y,2,FALSE))="AMX",(VLOOKUP(Table2[[#This Row],[SKU]],'[1]All Skus'!$A:$Y,15,FALSE)),""))</f>
        <v>0</v>
      </c>
      <c r="L167" s="18">
        <f>(IF((VLOOKUP(Table2[[#This Row],[SKU]],'[1]All Skus'!$A:$Y,2,FALSE))="AMX",(VLOOKUP(Table2[[#This Row],[SKU]],'[1]All Skus'!$A:$Y,16,FALSE)),""))</f>
        <v>718878023013</v>
      </c>
      <c r="M167" s="18">
        <f>(IF((VLOOKUP(Table2[[#This Row],[SKU]],'[1]All Skus'!$A:$Y,2,FALSE))="AMX",(VLOOKUP(Table2[[#This Row],[SKU]],'[1]All Skus'!$A:$Y,17,FALSE)),""))</f>
        <v>0</v>
      </c>
      <c r="N167" s="23">
        <f>(IF((VLOOKUP(Table2[[#This Row],[SKU]],'[1]All Skus'!$A:$Y,2,FALSE))="AMX",(VLOOKUP(Table2[[#This Row],[SKU]],'[1]All Skus'!$A:$Y,18,FALSE)),""))</f>
        <v>2</v>
      </c>
      <c r="O167" s="23">
        <f>(IF((VLOOKUP(Table2[[#This Row],[SKU]],'[1]All Skus'!$A:$Y,2,FALSE))="AMX",(VLOOKUP(Table2[[#This Row],[SKU]],'[1]All Skus'!$A:$Y,19,FALSE)),""))</f>
        <v>12</v>
      </c>
      <c r="P167" s="23">
        <f>(IF((VLOOKUP(Table2[[#This Row],[SKU]],'[1]All Skus'!$A:$Y,2,FALSE))="AMX",(VLOOKUP(Table2[[#This Row],[SKU]],'[1]All Skus'!$A:$Y,20,FALSE)),""))</f>
        <v>19</v>
      </c>
      <c r="Q167" s="23">
        <f>(IF((VLOOKUP(Table2[[#This Row],[SKU]],'[1]All Skus'!$A:$Y,2,FALSE))="AMX",(VLOOKUP(Table2[[#This Row],[SKU]],'[1]All Skus'!$A:$Y,21,FALSE)),""))</f>
        <v>1.72</v>
      </c>
      <c r="R167" s="18" t="str">
        <f>(IF((VLOOKUP(Table2[[#This Row],[SKU]],'[1]All Skus'!$A:$Y,2,FALSE))="AMX",(VLOOKUP(Table2[[#This Row],[SKU]],'[1]All Skus'!$A:$Y,22,FALSE)),""))</f>
        <v>US</v>
      </c>
      <c r="S167" s="18" t="str">
        <f>(IF((VLOOKUP(Table2[[#This Row],[SKU]],'[1]All Skus'!$A:$Y,2,FALSE))="AMX",(VLOOKUP(Table2[[#This Row],[SKU]],'[1]All Skus'!$A:$Y,23,FALSE)),""))</f>
        <v>Compliant</v>
      </c>
      <c r="T167" s="24" t="str">
        <f>(IF((VLOOKUP(Table2[[#This Row],[SKU]],'[1]All Skus'!$A:$Y,2,FALSE))="AMX",(VLOOKUP(Table2[[#This Row],[SKU]],'[1]All Skus'!$A:$Y,24,FALSE)),""))</f>
        <v>https://www.amx.com/en-US/products/nmx-vrk</v>
      </c>
      <c r="U167" s="18">
        <v>165</v>
      </c>
    </row>
    <row r="168" spans="1:21" ht="15" customHeight="1" x14ac:dyDescent="0.3">
      <c r="A168" s="16" t="s">
        <v>186</v>
      </c>
      <c r="B168" s="17" t="str">
        <f>(IF((VLOOKUP(Table2[[#This Row],[SKU]],'[1]All Skus'!$A:$Y,2,FALSE))="AMX",(VLOOKUP(Table2[[#This Row],[SKU]],'[1]All Skus'!$A:$Y,3,FALSE)),""))</f>
        <v xml:space="preserve">Scheduling Panels </v>
      </c>
      <c r="C168" s="17" t="str">
        <f>(IF((VLOOKUP(Table2[[#This Row],[SKU]],'[1]All Skus'!$A:$Y,2,FALSE))="AMX",(VLOOKUP(Table2[[#This Row],[SKU]],'[1]All Skus'!$A:$Y,4,FALSE)),""))</f>
        <v>ACB-2110</v>
      </c>
      <c r="D168" s="18" t="str">
        <f>(IF((VLOOKUP(Table2[[#This Row],[SKU]],'[1]All Skus'!$A:$Y,2,FALSE))="AMX",(VLOOKUP(Table2[[#This Row],[SKU]],'[1]All Skus'!$A:$Y,5,FALSE)),""))</f>
        <v>AMX-UI</v>
      </c>
      <c r="E168" s="19">
        <f>(IF((VLOOKUP(Table2[[#This Row],[SKU]],'[1]All Skus'!$A:$Y,2,FALSE))="AMX",(VLOOKUP(Table2[[#This Row],[SKU]],'[1]All Skus'!$A:$Y,6,FALSE)),""))</f>
        <v>0</v>
      </c>
      <c r="F168" s="28" t="str">
        <f>(IF((VLOOKUP(Table2[[#This Row],[SKU]],'[1]All Skus'!$A:$Y,2,FALSE))="AMX",(VLOOKUP(Table2[[#This Row],[SKU]],'[1]All Skus'!$A:$Y,7,FALSE)),""))</f>
        <v>Limited Quantity - REDUCED</v>
      </c>
      <c r="G168" s="20" t="str">
        <f>(IF((VLOOKUP(Table2[[#This Row],[SKU]],'[1]All Skus'!$A:$Y,2,FALSE))="AMX",(VLOOKUP(Table2[[#This Row],[SKU]],'[1]All Skus'!$A:$Y,8,FALSE)),""))</f>
        <v>10" Acendo Book scheduling touch panel</v>
      </c>
      <c r="H168" s="20" t="str">
        <f>(IF((VLOOKUP(Table2[[#This Row],[SKU]],'[1]All Skus'!$A:$Y,2,FALSE))="AMX",(VLOOKUP(Table2[[#This Row],[SKU]],'[1]All Skus'!$A:$Y,9,FALSE)),""))</f>
        <v>The ACB-2110 AMX Acendo Book 10.1” Touch Panel is a standalone scheduling panel that integrates directly with room scheduling software like Microsoft Exchange, Office 365, Google Calendar and IBM/Lotus Notes</v>
      </c>
      <c r="I168" s="21">
        <f>(IF((VLOOKUP(Table2[[#This Row],[SKU]],'[1]All Skus'!$A:$Y,2,FALSE))="AMX",(VLOOKUP(Table2[[#This Row],[SKU]],'[1]All Skus'!$A:$Y,10,FALSE)),""))</f>
        <v>3061.78</v>
      </c>
      <c r="J168" s="21">
        <f>(IF((VLOOKUP(Table2[[#This Row],[SKU]],'[1]All Skus'!$A:$Y,2,FALSE))="AMX",(VLOOKUP(Table2[[#This Row],[SKU]],'[1]All Skus'!$A:$Y,11,FALSE)),""))</f>
        <v>1074.58</v>
      </c>
      <c r="K168" s="22">
        <f>(IF((VLOOKUP(Table2[[#This Row],[SKU]],'[1]All Skus'!$A:$Y,2,FALSE))="AMX",(VLOOKUP(Table2[[#This Row],[SKU]],'[1]All Skus'!$A:$Y,15,FALSE)),""))</f>
        <v>0</v>
      </c>
      <c r="L168" s="18">
        <f>(IF((VLOOKUP(Table2[[#This Row],[SKU]],'[1]All Skus'!$A:$Y,2,FALSE))="AMX",(VLOOKUP(Table2[[#This Row],[SKU]],'[1]All Skus'!$A:$Y,16,FALSE)),""))</f>
        <v>718878022832</v>
      </c>
      <c r="M168" s="18">
        <f>(IF((VLOOKUP(Table2[[#This Row],[SKU]],'[1]All Skus'!$A:$Y,2,FALSE))="AMX",(VLOOKUP(Table2[[#This Row],[SKU]],'[1]All Skus'!$A:$Y,17,FALSE)),""))</f>
        <v>0</v>
      </c>
      <c r="N168" s="23">
        <f>(IF((VLOOKUP(Table2[[#This Row],[SKU]],'[1]All Skus'!$A:$Y,2,FALSE))="AMX",(VLOOKUP(Table2[[#This Row],[SKU]],'[1]All Skus'!$A:$Y,18,FALSE)),""))</f>
        <v>1.95</v>
      </c>
      <c r="O168" s="23">
        <f>(IF((VLOOKUP(Table2[[#This Row],[SKU]],'[1]All Skus'!$A:$Y,2,FALSE))="AMX",(VLOOKUP(Table2[[#This Row],[SKU]],'[1]All Skus'!$A:$Y,19,FALSE)),""))</f>
        <v>10.0625</v>
      </c>
      <c r="P168" s="23">
        <f>(IF((VLOOKUP(Table2[[#This Row],[SKU]],'[1]All Skus'!$A:$Y,2,FALSE))="AMX",(VLOOKUP(Table2[[#This Row],[SKU]],'[1]All Skus'!$A:$Y,20,FALSE)),""))</f>
        <v>6.8125</v>
      </c>
      <c r="Q168" s="23">
        <f>(IF((VLOOKUP(Table2[[#This Row],[SKU]],'[1]All Skus'!$A:$Y,2,FALSE))="AMX",(VLOOKUP(Table2[[#This Row],[SKU]],'[1]All Skus'!$A:$Y,21,FALSE)),""))</f>
        <v>2</v>
      </c>
      <c r="R168" s="18" t="str">
        <f>(IF((VLOOKUP(Table2[[#This Row],[SKU]],'[1]All Skus'!$A:$Y,2,FALSE))="AMX",(VLOOKUP(Table2[[#This Row],[SKU]],'[1]All Skus'!$A:$Y,22,FALSE)),""))</f>
        <v>MX</v>
      </c>
      <c r="S168" s="18" t="str">
        <f>(IF((VLOOKUP(Table2[[#This Row],[SKU]],'[1]All Skus'!$A:$Y,2,FALSE))="AMX",(VLOOKUP(Table2[[#This Row],[SKU]],'[1]All Skus'!$A:$Y,23,FALSE)),""))</f>
        <v>Compliant</v>
      </c>
      <c r="T168" s="24" t="str">
        <f>(IF((VLOOKUP(Table2[[#This Row],[SKU]],'[1]All Skus'!$A:$Y,2,FALSE))="AMX",(VLOOKUP(Table2[[#This Row],[SKU]],'[1]All Skus'!$A:$Y,24,FALSE)),""))</f>
        <v>https://www.amx.com/en-US/products/acb-2110</v>
      </c>
      <c r="U168" s="18">
        <v>166</v>
      </c>
    </row>
    <row r="169" spans="1:21" ht="15" customHeight="1" x14ac:dyDescent="0.3">
      <c r="A169" s="16" t="s">
        <v>187</v>
      </c>
      <c r="B169" s="17" t="str">
        <f>(IF((VLOOKUP(Table2[[#This Row],[SKU]],'[1]All Skus'!$A:$Y,2,FALSE))="AMX",(VLOOKUP(Table2[[#This Row],[SKU]],'[1]All Skus'!$A:$Y,3,FALSE)),""))</f>
        <v>Control System Accessories</v>
      </c>
      <c r="C169" s="17" t="str">
        <f>(IF((VLOOKUP(Table2[[#This Row],[SKU]],'[1]All Skus'!$A:$Y,2,FALSE))="AMX",(VLOOKUP(Table2[[#This Row],[SKU]],'[1]All Skus'!$A:$Y,4,FALSE)),""))</f>
        <v>PS3.0</v>
      </c>
      <c r="D169" s="18" t="str">
        <f>(IF((VLOOKUP(Table2[[#This Row],[SKU]],'[1]All Skus'!$A:$Y,2,FALSE))="AMX",(VLOOKUP(Table2[[#This Row],[SKU]],'[1]All Skus'!$A:$Y,5,FALSE)),""))</f>
        <v>AMX-DC</v>
      </c>
      <c r="E169" s="19">
        <f>(IF((VLOOKUP(Table2[[#This Row],[SKU]],'[1]All Skus'!$A:$Y,2,FALSE))="AMX",(VLOOKUP(Table2[[#This Row],[SKU]],'[1]All Skus'!$A:$Y,6,FALSE)),""))</f>
        <v>0</v>
      </c>
      <c r="F169" s="19">
        <f>(IF((VLOOKUP(Table2[[#This Row],[SKU]],'[1]All Skus'!$A:$Y,2,FALSE))="AMX",(VLOOKUP(Table2[[#This Row],[SKU]],'[1]All Skus'!$A:$Y,7,FALSE)),""))</f>
        <v>0</v>
      </c>
      <c r="G169" s="20" t="str">
        <f>(IF((VLOOKUP(Table2[[#This Row],[SKU]],'[1]All Skus'!$A:$Y,2,FALSE))="AMX",(VLOOKUP(Table2[[#This Row],[SKU]],'[1]All Skus'!$A:$Y,8,FALSE)),""))</f>
        <v>Power Supply - 12VDC 3.0A 1.3mm Barrel Connector</v>
      </c>
      <c r="H169" s="20" t="str">
        <f>(IF((VLOOKUP(Table2[[#This Row],[SKU]],'[1]All Skus'!$A:$Y,2,FALSE))="AMX",(VLOOKUP(Table2[[#This Row],[SKU]],'[1]All Skus'!$A:$Y,9,FALSE)),""))</f>
        <v>The PS3.0 power supply provides 3.0 A of DC power for the MVP-5200i Modero Touch Panel and other NetLinx devices. This is  a Class 1 power supply which is CE approved and UL listed. The PS3.0 comes with an 0.43-inch (11mm) 1.3 mm barrel-plug.</v>
      </c>
      <c r="I169" s="21">
        <f>(IF((VLOOKUP(Table2[[#This Row],[SKU]],'[1]All Skus'!$A:$Y,2,FALSE))="AMX",(VLOOKUP(Table2[[#This Row],[SKU]],'[1]All Skus'!$A:$Y,10,FALSE)),""))</f>
        <v>206</v>
      </c>
      <c r="J169" s="21">
        <f>(IF((VLOOKUP(Table2[[#This Row],[SKU]],'[1]All Skus'!$A:$Y,2,FALSE))="AMX",(VLOOKUP(Table2[[#This Row],[SKU]],'[1]All Skus'!$A:$Y,11,FALSE)),""))</f>
        <v>206</v>
      </c>
      <c r="K169" s="22">
        <f>(IF((VLOOKUP(Table2[[#This Row],[SKU]],'[1]All Skus'!$A:$Y,2,FALSE))="AMX",(VLOOKUP(Table2[[#This Row],[SKU]],'[1]All Skus'!$A:$Y,15,FALSE)),""))</f>
        <v>0</v>
      </c>
      <c r="L169" s="18">
        <f>(IF((VLOOKUP(Table2[[#This Row],[SKU]],'[1]All Skus'!$A:$Y,2,FALSE))="AMX",(VLOOKUP(Table2[[#This Row],[SKU]],'[1]All Skus'!$A:$Y,16,FALSE)),""))</f>
        <v>718878007532</v>
      </c>
      <c r="M169" s="18">
        <f>(IF((VLOOKUP(Table2[[#This Row],[SKU]],'[1]All Skus'!$A:$Y,2,FALSE))="AMX",(VLOOKUP(Table2[[#This Row],[SKU]],'[1]All Skus'!$A:$Y,17,FALSE)),""))</f>
        <v>0</v>
      </c>
      <c r="N169" s="23">
        <f>(IF((VLOOKUP(Table2[[#This Row],[SKU]],'[1]All Skus'!$A:$Y,2,FALSE))="AMX",(VLOOKUP(Table2[[#This Row],[SKU]],'[1]All Skus'!$A:$Y,18,FALSE)),""))</f>
        <v>0.35</v>
      </c>
      <c r="O169" s="23">
        <f>(IF((VLOOKUP(Table2[[#This Row],[SKU]],'[1]All Skus'!$A:$Y,2,FALSE))="AMX",(VLOOKUP(Table2[[#This Row],[SKU]],'[1]All Skus'!$A:$Y,19,FALSE)),""))</f>
        <v>3.88</v>
      </c>
      <c r="P169" s="23">
        <f>(IF((VLOOKUP(Table2[[#This Row],[SKU]],'[1]All Skus'!$A:$Y,2,FALSE))="AMX",(VLOOKUP(Table2[[#This Row],[SKU]],'[1]All Skus'!$A:$Y,20,FALSE)),""))</f>
        <v>1.75</v>
      </c>
      <c r="Q169" s="23">
        <f>(IF((VLOOKUP(Table2[[#This Row],[SKU]],'[1]All Skus'!$A:$Y,2,FALSE))="AMX",(VLOOKUP(Table2[[#This Row],[SKU]],'[1]All Skus'!$A:$Y,21,FALSE)),""))</f>
        <v>1.25</v>
      </c>
      <c r="R169" s="18" t="str">
        <f>(IF((VLOOKUP(Table2[[#This Row],[SKU]],'[1]All Skus'!$A:$Y,2,FALSE))="AMX",(VLOOKUP(Table2[[#This Row],[SKU]],'[1]All Skus'!$A:$Y,22,FALSE)),""))</f>
        <v>CN</v>
      </c>
      <c r="S169" s="18" t="str">
        <f>(IF((VLOOKUP(Table2[[#This Row],[SKU]],'[1]All Skus'!$A:$Y,2,FALSE))="AMX",(VLOOKUP(Table2[[#This Row],[SKU]],'[1]All Skus'!$A:$Y,23,FALSE)),""))</f>
        <v>Non Compliant</v>
      </c>
      <c r="T169" s="24" t="str">
        <f>(IF((VLOOKUP(Table2[[#This Row],[SKU]],'[1]All Skus'!$A:$Y,2,FALSE))="AMX",(VLOOKUP(Table2[[#This Row],[SKU]],'[1]All Skus'!$A:$Y,24,FALSE)),""))</f>
        <v>https://www.amx.com/en-US/products/ps3-0</v>
      </c>
      <c r="U169" s="18">
        <v>167</v>
      </c>
    </row>
    <row r="170" spans="1:21" ht="15" customHeight="1" x14ac:dyDescent="0.3">
      <c r="A170" s="16" t="s">
        <v>188</v>
      </c>
      <c r="B170" s="17" t="str">
        <f>(IF((VLOOKUP(Table2[[#This Row],[SKU]],'[1]All Skus'!$A:$Y,2,FALSE))="AMX",(VLOOKUP(Table2[[#This Row],[SKU]],'[1]All Skus'!$A:$Y,3,FALSE)),""))</f>
        <v>Power Supply</v>
      </c>
      <c r="C170" s="17" t="str">
        <f>(IF((VLOOKUP(Table2[[#This Row],[SKU]],'[1]All Skus'!$A:$Y,2,FALSE))="AMX",(VLOOKUP(Table2[[#This Row],[SKU]],'[1]All Skus'!$A:$Y,4,FALSE)),""))</f>
        <v>PSR5.4</v>
      </c>
      <c r="D170" s="18" t="str">
        <f>(IF((VLOOKUP(Table2[[#This Row],[SKU]],'[1]All Skus'!$A:$Y,2,FALSE))="AMX",(VLOOKUP(Table2[[#This Row],[SKU]],'[1]All Skus'!$A:$Y,5,FALSE)),""))</f>
        <v>AMX-DC</v>
      </c>
      <c r="E170" s="19">
        <f>(IF((VLOOKUP(Table2[[#This Row],[SKU]],'[1]All Skus'!$A:$Y,2,FALSE))="AMX",(VLOOKUP(Table2[[#This Row],[SKU]],'[1]All Skus'!$A:$Y,6,FALSE)),""))</f>
        <v>0</v>
      </c>
      <c r="F170" s="19">
        <f>(IF((VLOOKUP(Table2[[#This Row],[SKU]],'[1]All Skus'!$A:$Y,2,FALSE))="AMX",(VLOOKUP(Table2[[#This Row],[SKU]],'[1]All Skus'!$A:$Y,7,FALSE)),""))</f>
        <v>0</v>
      </c>
      <c r="G170" s="20" t="str">
        <f>(IF((VLOOKUP(Table2[[#This Row],[SKU]],'[1]All Skus'!$A:$Y,2,FALSE))="AMX",(VLOOKUP(Table2[[#This Row],[SKU]],'[1]All Skus'!$A:$Y,8,FALSE)),""))</f>
        <v>Power Supply - 12VDC 5.4A 1x 3.5mm Phoenix Connector, Retention Screws</v>
      </c>
      <c r="H170" s="20" t="str">
        <f>(IF((VLOOKUP(Table2[[#This Row],[SKU]],'[1]All Skus'!$A:$Y,2,FALSE))="AMX",(VLOOKUP(Table2[[#This Row],[SKU]],'[1]All Skus'!$A:$Y,9,FALSE)),""))</f>
        <v>PSR5.4, Power Supply, 12 VDC, 5.4 A Power Supply with 3.5 mm Phoenix Connector with Retention Screws</v>
      </c>
      <c r="I170" s="21">
        <f>(IF((VLOOKUP(Table2[[#This Row],[SKU]],'[1]All Skus'!$A:$Y,2,FALSE))="AMX",(VLOOKUP(Table2[[#This Row],[SKU]],'[1]All Skus'!$A:$Y,10,FALSE)),""))</f>
        <v>213.10000000000002</v>
      </c>
      <c r="J170" s="21">
        <f>(IF((VLOOKUP(Table2[[#This Row],[SKU]],'[1]All Skus'!$A:$Y,2,FALSE))="AMX",(VLOOKUP(Table2[[#This Row],[SKU]],'[1]All Skus'!$A:$Y,11,FALSE)),""))</f>
        <v>213.10000000000002</v>
      </c>
      <c r="K170" s="22">
        <f>(IF((VLOOKUP(Table2[[#This Row],[SKU]],'[1]All Skus'!$A:$Y,2,FALSE))="AMX",(VLOOKUP(Table2[[#This Row],[SKU]],'[1]All Skus'!$A:$Y,15,FALSE)),""))</f>
        <v>0</v>
      </c>
      <c r="L170" s="18">
        <f>(IF((VLOOKUP(Table2[[#This Row],[SKU]],'[1]All Skus'!$A:$Y,2,FALSE))="AMX",(VLOOKUP(Table2[[#This Row],[SKU]],'[1]All Skus'!$A:$Y,16,FALSE)),""))</f>
        <v>718878022917</v>
      </c>
      <c r="M170" s="18">
        <f>(IF((VLOOKUP(Table2[[#This Row],[SKU]],'[1]All Skus'!$A:$Y,2,FALSE))="AMX",(VLOOKUP(Table2[[#This Row],[SKU]],'[1]All Skus'!$A:$Y,17,FALSE)),""))</f>
        <v>0</v>
      </c>
      <c r="N170" s="23">
        <f>(IF((VLOOKUP(Table2[[#This Row],[SKU]],'[1]All Skus'!$A:$Y,2,FALSE))="AMX",(VLOOKUP(Table2[[#This Row],[SKU]],'[1]All Skus'!$A:$Y,18,FALSE)),""))</f>
        <v>1.1000000000000001</v>
      </c>
      <c r="O170" s="23">
        <f>(IF((VLOOKUP(Table2[[#This Row],[SKU]],'[1]All Skus'!$A:$Y,2,FALSE))="AMX",(VLOOKUP(Table2[[#This Row],[SKU]],'[1]All Skus'!$A:$Y,19,FALSE)),""))</f>
        <v>4.5</v>
      </c>
      <c r="P170" s="23">
        <f>(IF((VLOOKUP(Table2[[#This Row],[SKU]],'[1]All Skus'!$A:$Y,2,FALSE))="AMX",(VLOOKUP(Table2[[#This Row],[SKU]],'[1]All Skus'!$A:$Y,20,FALSE)),""))</f>
        <v>2</v>
      </c>
      <c r="Q170" s="23">
        <f>(IF((VLOOKUP(Table2[[#This Row],[SKU]],'[1]All Skus'!$A:$Y,2,FALSE))="AMX",(VLOOKUP(Table2[[#This Row],[SKU]],'[1]All Skus'!$A:$Y,21,FALSE)),""))</f>
        <v>1.25</v>
      </c>
      <c r="R170" s="18" t="str">
        <f>(IF((VLOOKUP(Table2[[#This Row],[SKU]],'[1]All Skus'!$A:$Y,2,FALSE))="AMX",(VLOOKUP(Table2[[#This Row],[SKU]],'[1]All Skus'!$A:$Y,22,FALSE)),""))</f>
        <v>CN</v>
      </c>
      <c r="S170" s="18" t="str">
        <f>(IF((VLOOKUP(Table2[[#This Row],[SKU]],'[1]All Skus'!$A:$Y,2,FALSE))="AMX",(VLOOKUP(Table2[[#This Row],[SKU]],'[1]All Skus'!$A:$Y,23,FALSE)),""))</f>
        <v>Non Compliant</v>
      </c>
      <c r="T170" s="24" t="str">
        <f>(IF((VLOOKUP(Table2[[#This Row],[SKU]],'[1]All Skus'!$A:$Y,2,FALSE))="AMX",(VLOOKUP(Table2[[#This Row],[SKU]],'[1]All Skus'!$A:$Y,24,FALSE)),""))</f>
        <v>https://www.amx.com/en-US/products/psr5-4</v>
      </c>
      <c r="U170" s="18">
        <v>168</v>
      </c>
    </row>
    <row r="171" spans="1:21" ht="15" customHeight="1" x14ac:dyDescent="0.3">
      <c r="A171" s="16" t="s">
        <v>189</v>
      </c>
      <c r="B171" s="17" t="str">
        <f>(IF((VLOOKUP(Table2[[#This Row],[SKU]],'[1]All Skus'!$A:$Y,2,FALSE))="AMX",(VLOOKUP(Table2[[#This Row],[SKU]],'[1]All Skus'!$A:$Y,3,FALSE)),""))</f>
        <v>Power Supply</v>
      </c>
      <c r="C171" s="17" t="str">
        <f>(IF((VLOOKUP(Table2[[#This Row],[SKU]],'[1]All Skus'!$A:$Y,2,FALSE))="AMX",(VLOOKUP(Table2[[#This Row],[SKU]],'[1]All Skus'!$A:$Y,4,FALSE)),""))</f>
        <v>PSR7-V</v>
      </c>
      <c r="D171" s="18" t="str">
        <f>(IF((VLOOKUP(Table2[[#This Row],[SKU]],'[1]All Skus'!$A:$Y,2,FALSE))="AMX",(VLOOKUP(Table2[[#This Row],[SKU]],'[1]All Skus'!$A:$Y,5,FALSE)),""))</f>
        <v>AMX-DC</v>
      </c>
      <c r="E171" s="19">
        <f>(IF((VLOOKUP(Table2[[#This Row],[SKU]],'[1]All Skus'!$A:$Y,2,FALSE))="AMX",(VLOOKUP(Table2[[#This Row],[SKU]],'[1]All Skus'!$A:$Y,6,FALSE)),""))</f>
        <v>0</v>
      </c>
      <c r="F171" s="19">
        <f>(IF((VLOOKUP(Table2[[#This Row],[SKU]],'[1]All Skus'!$A:$Y,2,FALSE))="AMX",(VLOOKUP(Table2[[#This Row],[SKU]],'[1]All Skus'!$A:$Y,7,FALSE)),""))</f>
        <v>0</v>
      </c>
      <c r="G171" s="20" t="str">
        <f>(IF((VLOOKUP(Table2[[#This Row],[SKU]],'[1]All Skus'!$A:$Y,2,FALSE))="AMX",(VLOOKUP(Table2[[#This Row],[SKU]],'[1]All Skus'!$A:$Y,8,FALSE)),""))</f>
        <v>Power Supply - 12VDC 5.5A 3x 3.5mm Phoenix Connectors, Retention Screws</v>
      </c>
      <c r="H171" s="20" t="str">
        <f>(IF((VLOOKUP(Table2[[#This Row],[SKU]],'[1]All Skus'!$A:$Y,2,FALSE))="AMX",(VLOOKUP(Table2[[#This Row],[SKU]],'[1]All Skus'!$A:$Y,9,FALSE)),""))</f>
        <v>PSR7-V 12 VDC, 5.5 A Power Supply</v>
      </c>
      <c r="I171" s="21">
        <f>(IF((VLOOKUP(Table2[[#This Row],[SKU]],'[1]All Skus'!$A:$Y,2,FALSE))="AMX",(VLOOKUP(Table2[[#This Row],[SKU]],'[1]All Skus'!$A:$Y,10,FALSE)),""))</f>
        <v>698.2</v>
      </c>
      <c r="J171" s="21">
        <f>(IF((VLOOKUP(Table2[[#This Row],[SKU]],'[1]All Skus'!$A:$Y,2,FALSE))="AMX",(VLOOKUP(Table2[[#This Row],[SKU]],'[1]All Skus'!$A:$Y,11,FALSE)),""))</f>
        <v>698.2</v>
      </c>
      <c r="K171" s="22">
        <f>(IF((VLOOKUP(Table2[[#This Row],[SKU]],'[1]All Skus'!$A:$Y,2,FALSE))="AMX",(VLOOKUP(Table2[[#This Row],[SKU]],'[1]All Skus'!$A:$Y,15,FALSE)),""))</f>
        <v>0</v>
      </c>
      <c r="L171" s="18">
        <f>(IF((VLOOKUP(Table2[[#This Row],[SKU]],'[1]All Skus'!$A:$Y,2,FALSE))="AMX",(VLOOKUP(Table2[[#This Row],[SKU]],'[1]All Skus'!$A:$Y,16,FALSE)),""))</f>
        <v>718878026298</v>
      </c>
      <c r="M171" s="18">
        <f>(IF((VLOOKUP(Table2[[#This Row],[SKU]],'[1]All Skus'!$A:$Y,2,FALSE))="AMX",(VLOOKUP(Table2[[#This Row],[SKU]],'[1]All Skus'!$A:$Y,17,FALSE)),""))</f>
        <v>0</v>
      </c>
      <c r="N171" s="23">
        <f>(IF((VLOOKUP(Table2[[#This Row],[SKU]],'[1]All Skus'!$A:$Y,2,FALSE))="AMX",(VLOOKUP(Table2[[#This Row],[SKU]],'[1]All Skus'!$A:$Y,18,FALSE)),""))</f>
        <v>1.45</v>
      </c>
      <c r="O171" s="23">
        <f>(IF((VLOOKUP(Table2[[#This Row],[SKU]],'[1]All Skus'!$A:$Y,2,FALSE))="AMX",(VLOOKUP(Table2[[#This Row],[SKU]],'[1]All Skus'!$A:$Y,19,FALSE)),""))</f>
        <v>5.63</v>
      </c>
      <c r="P171" s="23">
        <f>(IF((VLOOKUP(Table2[[#This Row],[SKU]],'[1]All Skus'!$A:$Y,2,FALSE))="AMX",(VLOOKUP(Table2[[#This Row],[SKU]],'[1]All Skus'!$A:$Y,20,FALSE)),""))</f>
        <v>5.13</v>
      </c>
      <c r="Q171" s="23">
        <f>(IF((VLOOKUP(Table2[[#This Row],[SKU]],'[1]All Skus'!$A:$Y,2,FALSE))="AMX",(VLOOKUP(Table2[[#This Row],[SKU]],'[1]All Skus'!$A:$Y,21,FALSE)),""))</f>
        <v>1.63</v>
      </c>
      <c r="R171" s="18" t="str">
        <f>(IF((VLOOKUP(Table2[[#This Row],[SKU]],'[1]All Skus'!$A:$Y,2,FALSE))="AMX",(VLOOKUP(Table2[[#This Row],[SKU]],'[1]All Skus'!$A:$Y,22,FALSE)),""))</f>
        <v>CN</v>
      </c>
      <c r="S171" s="18" t="str">
        <f>(IF((VLOOKUP(Table2[[#This Row],[SKU]],'[1]All Skus'!$A:$Y,2,FALSE))="AMX",(VLOOKUP(Table2[[#This Row],[SKU]],'[1]All Skus'!$A:$Y,23,FALSE)),""))</f>
        <v>Non Compliant</v>
      </c>
      <c r="T171" s="24" t="str">
        <f>(IF((VLOOKUP(Table2[[#This Row],[SKU]],'[1]All Skus'!$A:$Y,2,FALSE))="AMX",(VLOOKUP(Table2[[#This Row],[SKU]],'[1]All Skus'!$A:$Y,24,FALSE)),""))</f>
        <v>https://www.amx.com/en-US/products/psr7-v</v>
      </c>
      <c r="U171" s="18">
        <v>169</v>
      </c>
    </row>
    <row r="172" spans="1:21" ht="15" customHeight="1" x14ac:dyDescent="0.3">
      <c r="A172" s="16" t="s">
        <v>190</v>
      </c>
      <c r="B172" s="17" t="str">
        <f>(IF((VLOOKUP(Table2[[#This Row],[SKU]],'[1]All Skus'!$A:$Y,2,FALSE))="AMX",(VLOOKUP(Table2[[#This Row],[SKU]],'[1]All Skus'!$A:$Y,3,FALSE)),""))</f>
        <v>Control System Accessories</v>
      </c>
      <c r="C172" s="17" t="str">
        <f>(IF((VLOOKUP(Table2[[#This Row],[SKU]],'[1]All Skus'!$A:$Y,2,FALSE))="AMX",(VLOOKUP(Table2[[#This Row],[SKU]],'[1]All Skus'!$A:$Y,4,FALSE)),""))</f>
        <v>PS-POE-AF-TC</v>
      </c>
      <c r="D172" s="18" t="str">
        <f>(IF((VLOOKUP(Table2[[#This Row],[SKU]],'[1]All Skus'!$A:$Y,2,FALSE))="AMX",(VLOOKUP(Table2[[#This Row],[SKU]],'[1]All Skus'!$A:$Y,5,FALSE)),""))</f>
        <v>AMX-UI</v>
      </c>
      <c r="E172" s="19">
        <f>(IF((VLOOKUP(Table2[[#This Row],[SKU]],'[1]All Skus'!$A:$Y,2,FALSE))="AMX",(VLOOKUP(Table2[[#This Row],[SKU]],'[1]All Skus'!$A:$Y,6,FALSE)),""))</f>
        <v>0</v>
      </c>
      <c r="F172" s="19">
        <f>(IF((VLOOKUP(Table2[[#This Row],[SKU]],'[1]All Skus'!$A:$Y,2,FALSE))="AMX",(VLOOKUP(Table2[[#This Row],[SKU]],'[1]All Skus'!$A:$Y,7,FALSE)),""))</f>
        <v>0</v>
      </c>
      <c r="G172" s="20" t="str">
        <f>(IF((VLOOKUP(Table2[[#This Row],[SKU]],'[1]All Skus'!$A:$Y,2,FALSE))="AMX",(VLOOKUP(Table2[[#This Row],[SKU]],'[1]All Skus'!$A:$Y,8,FALSE)),""))</f>
        <v>PoE Injector - 802.3af</v>
      </c>
      <c r="H172" s="20" t="str">
        <f>(IF((VLOOKUP(Table2[[#This Row],[SKU]],'[1]All Skus'!$A:$Y,2,FALSE))="AMX",(VLOOKUP(Table2[[#This Row],[SKU]],'[1]All Skus'!$A:$Y,9,FALSE)),""))</f>
        <v>PoE Injector transmits both power and data through a single cable to a remotely located Power-over-Ethernet enabled device</v>
      </c>
      <c r="I172" s="21">
        <f>(IF((VLOOKUP(Table2[[#This Row],[SKU]],'[1]All Skus'!$A:$Y,2,FALSE))="AMX",(VLOOKUP(Table2[[#This Row],[SKU]],'[1]All Skus'!$A:$Y,10,FALSE)),""))</f>
        <v>173.70000000000002</v>
      </c>
      <c r="J172" s="21">
        <f>(IF((VLOOKUP(Table2[[#This Row],[SKU]],'[1]All Skus'!$A:$Y,2,FALSE))="AMX",(VLOOKUP(Table2[[#This Row],[SKU]],'[1]All Skus'!$A:$Y,11,FALSE)),""))</f>
        <v>173.70000000000002</v>
      </c>
      <c r="K172" s="22">
        <f>(IF((VLOOKUP(Table2[[#This Row],[SKU]],'[1]All Skus'!$A:$Y,2,FALSE))="AMX",(VLOOKUP(Table2[[#This Row],[SKU]],'[1]All Skus'!$A:$Y,15,FALSE)),""))</f>
        <v>0</v>
      </c>
      <c r="L172" s="18">
        <f>(IF((VLOOKUP(Table2[[#This Row],[SKU]],'[1]All Skus'!$A:$Y,2,FALSE))="AMX",(VLOOKUP(Table2[[#This Row],[SKU]],'[1]All Skus'!$A:$Y,16,FALSE)),""))</f>
        <v>718878244333</v>
      </c>
      <c r="M172" s="18">
        <f>(IF((VLOOKUP(Table2[[#This Row],[SKU]],'[1]All Skus'!$A:$Y,2,FALSE))="AMX",(VLOOKUP(Table2[[#This Row],[SKU]],'[1]All Skus'!$A:$Y,17,FALSE)),""))</f>
        <v>0</v>
      </c>
      <c r="N172" s="23">
        <f>(IF((VLOOKUP(Table2[[#This Row],[SKU]],'[1]All Skus'!$A:$Y,2,FALSE))="AMX",(VLOOKUP(Table2[[#This Row],[SKU]],'[1]All Skus'!$A:$Y,18,FALSE)),""))</f>
        <v>0.44</v>
      </c>
      <c r="O172" s="23">
        <f>(IF((VLOOKUP(Table2[[#This Row],[SKU]],'[1]All Skus'!$A:$Y,2,FALSE))="AMX",(VLOOKUP(Table2[[#This Row],[SKU]],'[1]All Skus'!$A:$Y,19,FALSE)),""))</f>
        <v>5.25</v>
      </c>
      <c r="P172" s="23">
        <f>(IF((VLOOKUP(Table2[[#This Row],[SKU]],'[1]All Skus'!$A:$Y,2,FALSE))="AMX",(VLOOKUP(Table2[[#This Row],[SKU]],'[1]All Skus'!$A:$Y,20,FALSE)),""))</f>
        <v>2.13</v>
      </c>
      <c r="Q172" s="23">
        <f>(IF((VLOOKUP(Table2[[#This Row],[SKU]],'[1]All Skus'!$A:$Y,2,FALSE))="AMX",(VLOOKUP(Table2[[#This Row],[SKU]],'[1]All Skus'!$A:$Y,21,FALSE)),""))</f>
        <v>1.44</v>
      </c>
      <c r="R172" s="18" t="str">
        <f>(IF((VLOOKUP(Table2[[#This Row],[SKU]],'[1]All Skus'!$A:$Y,2,FALSE))="AMX",(VLOOKUP(Table2[[#This Row],[SKU]],'[1]All Skus'!$A:$Y,22,FALSE)),""))</f>
        <v>CN</v>
      </c>
      <c r="S172" s="18" t="str">
        <f>(IF((VLOOKUP(Table2[[#This Row],[SKU]],'[1]All Skus'!$A:$Y,2,FALSE))="AMX",(VLOOKUP(Table2[[#This Row],[SKU]],'[1]All Skus'!$A:$Y,23,FALSE)),""))</f>
        <v>Non Compliant</v>
      </c>
      <c r="T172" s="24" t="str">
        <f>(IF((VLOOKUP(Table2[[#This Row],[SKU]],'[1]All Skus'!$A:$Y,2,FALSE))="AMX",(VLOOKUP(Table2[[#This Row],[SKU]],'[1]All Skus'!$A:$Y,24,FALSE)),""))</f>
        <v>https://www.amx.com/en-US/products/ps-poe-af-tc</v>
      </c>
      <c r="U172" s="18">
        <v>170</v>
      </c>
    </row>
    <row r="173" spans="1:21" ht="15" customHeight="1" x14ac:dyDescent="0.3">
      <c r="A173" s="16" t="s">
        <v>191</v>
      </c>
      <c r="B173" s="17" t="str">
        <f>(IF((VLOOKUP(Table2[[#This Row],[SKU]],'[1]All Skus'!$A:$Y,2,FALSE))="AMX",(VLOOKUP(Table2[[#This Row],[SKU]],'[1]All Skus'!$A:$Y,3,FALSE)),""))</f>
        <v>Control System Accessories</v>
      </c>
      <c r="C173" s="17" t="str">
        <f>(IF((VLOOKUP(Table2[[#This Row],[SKU]],'[1]All Skus'!$A:$Y,2,FALSE))="AMX",(VLOOKUP(Table2[[#This Row],[SKU]],'[1]All Skus'!$A:$Y,4,FALSE)),""))</f>
        <v>PS-POE-AT-TC</v>
      </c>
      <c r="D173" s="18" t="str">
        <f>(IF((VLOOKUP(Table2[[#This Row],[SKU]],'[1]All Skus'!$A:$Y,2,FALSE))="AMX",(VLOOKUP(Table2[[#This Row],[SKU]],'[1]All Skus'!$A:$Y,5,FALSE)),""))</f>
        <v>AMX-UI</v>
      </c>
      <c r="E173" s="19">
        <f>(IF((VLOOKUP(Table2[[#This Row],[SKU]],'[1]All Skus'!$A:$Y,2,FALSE))="AMX",(VLOOKUP(Table2[[#This Row],[SKU]],'[1]All Skus'!$A:$Y,6,FALSE)),""))</f>
        <v>0</v>
      </c>
      <c r="F173" s="19">
        <f>(IF((VLOOKUP(Table2[[#This Row],[SKU]],'[1]All Skus'!$A:$Y,2,FALSE))="AMX",(VLOOKUP(Table2[[#This Row],[SKU]],'[1]All Skus'!$A:$Y,7,FALSE)),""))</f>
        <v>0</v>
      </c>
      <c r="G173" s="20" t="str">
        <f>(IF((VLOOKUP(Table2[[#This Row],[SKU]],'[1]All Skus'!$A:$Y,2,FALSE))="AMX",(VLOOKUP(Table2[[#This Row],[SKU]],'[1]All Skus'!$A:$Y,8,FALSE)),""))</f>
        <v>PoE Injector - 802.3at</v>
      </c>
      <c r="H173" s="20" t="str">
        <f>(IF((VLOOKUP(Table2[[#This Row],[SKU]],'[1]All Skus'!$A:$Y,2,FALSE))="AMX",(VLOOKUP(Table2[[#This Row],[SKU]],'[1]All Skus'!$A:$Y,9,FALSE)),""))</f>
        <v>High Power PoE Injector for DXLink Twisted Pair TX/RX and MVP-9000i, 802.3AT Compliant</v>
      </c>
      <c r="I173" s="21">
        <f>(IF((VLOOKUP(Table2[[#This Row],[SKU]],'[1]All Skus'!$A:$Y,2,FALSE))="AMX",(VLOOKUP(Table2[[#This Row],[SKU]],'[1]All Skus'!$A:$Y,10,FALSE)),""))</f>
        <v>272.90000000000003</v>
      </c>
      <c r="J173" s="21">
        <f>(IF((VLOOKUP(Table2[[#This Row],[SKU]],'[1]All Skus'!$A:$Y,2,FALSE))="AMX",(VLOOKUP(Table2[[#This Row],[SKU]],'[1]All Skus'!$A:$Y,11,FALSE)),""))</f>
        <v>272.90000000000003</v>
      </c>
      <c r="K173" s="22">
        <f>(IF((VLOOKUP(Table2[[#This Row],[SKU]],'[1]All Skus'!$A:$Y,2,FALSE))="AMX",(VLOOKUP(Table2[[#This Row],[SKU]],'[1]All Skus'!$A:$Y,15,FALSE)),""))</f>
        <v>0</v>
      </c>
      <c r="L173" s="18">
        <f>(IF((VLOOKUP(Table2[[#This Row],[SKU]],'[1]All Skus'!$A:$Y,2,FALSE))="AMX",(VLOOKUP(Table2[[#This Row],[SKU]],'[1]All Skus'!$A:$Y,16,FALSE)),""))</f>
        <v>718878246665</v>
      </c>
      <c r="M173" s="18">
        <f>(IF((VLOOKUP(Table2[[#This Row],[SKU]],'[1]All Skus'!$A:$Y,2,FALSE))="AMX",(VLOOKUP(Table2[[#This Row],[SKU]],'[1]All Skus'!$A:$Y,17,FALSE)),""))</f>
        <v>0</v>
      </c>
      <c r="N173" s="23">
        <f>(IF((VLOOKUP(Table2[[#This Row],[SKU]],'[1]All Skus'!$A:$Y,2,FALSE))="AMX",(VLOOKUP(Table2[[#This Row],[SKU]],'[1]All Skus'!$A:$Y,18,FALSE)),""))</f>
        <v>0.44</v>
      </c>
      <c r="O173" s="23">
        <f>(IF((VLOOKUP(Table2[[#This Row],[SKU]],'[1]All Skus'!$A:$Y,2,FALSE))="AMX",(VLOOKUP(Table2[[#This Row],[SKU]],'[1]All Skus'!$A:$Y,19,FALSE)),""))</f>
        <v>5.25</v>
      </c>
      <c r="P173" s="23">
        <f>(IF((VLOOKUP(Table2[[#This Row],[SKU]],'[1]All Skus'!$A:$Y,2,FALSE))="AMX",(VLOOKUP(Table2[[#This Row],[SKU]],'[1]All Skus'!$A:$Y,20,FALSE)),""))</f>
        <v>2.13</v>
      </c>
      <c r="Q173" s="23">
        <f>(IF((VLOOKUP(Table2[[#This Row],[SKU]],'[1]All Skus'!$A:$Y,2,FALSE))="AMX",(VLOOKUP(Table2[[#This Row],[SKU]],'[1]All Skus'!$A:$Y,21,FALSE)),""))</f>
        <v>1.44</v>
      </c>
      <c r="R173" s="18" t="str">
        <f>(IF((VLOOKUP(Table2[[#This Row],[SKU]],'[1]All Skus'!$A:$Y,2,FALSE))="AMX",(VLOOKUP(Table2[[#This Row],[SKU]],'[1]All Skus'!$A:$Y,22,FALSE)),""))</f>
        <v>CN</v>
      </c>
      <c r="S173" s="18" t="str">
        <f>(IF((VLOOKUP(Table2[[#This Row],[SKU]],'[1]All Skus'!$A:$Y,2,FALSE))="AMX",(VLOOKUP(Table2[[#This Row],[SKU]],'[1]All Skus'!$A:$Y,23,FALSE)),""))</f>
        <v>Non Compliant</v>
      </c>
      <c r="T173" s="24" t="str">
        <f>(IF((VLOOKUP(Table2[[#This Row],[SKU]],'[1]All Skus'!$A:$Y,2,FALSE))="AMX",(VLOOKUP(Table2[[#This Row],[SKU]],'[1]All Skus'!$A:$Y,24,FALSE)),""))</f>
        <v>https://www.amx.com/en-US/products/ps-poe-at-tc</v>
      </c>
      <c r="U173" s="18">
        <v>171</v>
      </c>
    </row>
    <row r="174" spans="1:21" ht="15" customHeight="1" x14ac:dyDescent="0.3">
      <c r="A174" s="16" t="s">
        <v>192</v>
      </c>
      <c r="B174" s="17" t="str">
        <f>(IF((VLOOKUP(Table2[[#This Row],[SKU]],'[1]All Skus'!$A:$Y,2,FALSE))="AMX",(VLOOKUP(Table2[[#This Row],[SKU]],'[1]All Skus'!$A:$Y,3,FALSE)),""))</f>
        <v>Central Controllers</v>
      </c>
      <c r="C174" s="17" t="str">
        <f>(IF((VLOOKUP(Table2[[#This Row],[SKU]],'[1]All Skus'!$A:$Y,2,FALSE))="AMX",(VLOOKUP(Table2[[#This Row],[SKU]],'[1]All Skus'!$A:$Y,4,FALSE)),""))</f>
        <v>AC-RK</v>
      </c>
      <c r="D174" s="18" t="str">
        <f>(IF((VLOOKUP(Table2[[#This Row],[SKU]],'[1]All Skus'!$A:$Y,2,FALSE))="AMX",(VLOOKUP(Table2[[#This Row],[SKU]],'[1]All Skus'!$A:$Y,5,FALSE)),""))</f>
        <v>AMX-DC</v>
      </c>
      <c r="E174" s="19">
        <f>(IF((VLOOKUP(Table2[[#This Row],[SKU]],'[1]All Skus'!$A:$Y,2,FALSE))="AMX",(VLOOKUP(Table2[[#This Row],[SKU]],'[1]All Skus'!$A:$Y,6,FALSE)),""))</f>
        <v>0</v>
      </c>
      <c r="F174" s="19">
        <f>(IF((VLOOKUP(Table2[[#This Row],[SKU]],'[1]All Skus'!$A:$Y,2,FALSE))="AMX",(VLOOKUP(Table2[[#This Row],[SKU]],'[1]All Skus'!$A:$Y,7,FALSE)),""))</f>
        <v>0</v>
      </c>
      <c r="G174" s="20" t="str">
        <f>(IF((VLOOKUP(Table2[[#This Row],[SKU]],'[1]All Skus'!$A:$Y,2,FALSE))="AMX",(VLOOKUP(Table2[[#This Row],[SKU]],'[1]All Skus'!$A:$Y,8,FALSE)),""))</f>
        <v>Rack mount for AXB and NMS devices</v>
      </c>
      <c r="H174" s="20" t="str">
        <f>(IF((VLOOKUP(Table2[[#This Row],[SKU]],'[1]All Skus'!$A:$Y,2,FALSE))="AMX",(VLOOKUP(Table2[[#This Row],[SKU]],'[1]All Skus'!$A:$Y,9,FALSE)),""))</f>
        <v>Accessory Rack Kit holds up to three NetLinx modules and measures only one rack unit in height</v>
      </c>
      <c r="I174" s="21">
        <f>(IF((VLOOKUP(Table2[[#This Row],[SKU]],'[1]All Skus'!$A:$Y,2,FALSE))="AMX",(VLOOKUP(Table2[[#This Row],[SKU]],'[1]All Skus'!$A:$Y,10,FALSE)),""))</f>
        <v>105</v>
      </c>
      <c r="J174" s="21">
        <f>(IF((VLOOKUP(Table2[[#This Row],[SKU]],'[1]All Skus'!$A:$Y,2,FALSE))="AMX",(VLOOKUP(Table2[[#This Row],[SKU]],'[1]All Skus'!$A:$Y,11,FALSE)),""))</f>
        <v>105</v>
      </c>
      <c r="K174" s="22">
        <f>(IF((VLOOKUP(Table2[[#This Row],[SKU]],'[1]All Skus'!$A:$Y,2,FALSE))="AMX",(VLOOKUP(Table2[[#This Row],[SKU]],'[1]All Skus'!$A:$Y,15,FALSE)),""))</f>
        <v>0</v>
      </c>
      <c r="L174" s="18">
        <f>(IF((VLOOKUP(Table2[[#This Row],[SKU]],'[1]All Skus'!$A:$Y,2,FALSE))="AMX",(VLOOKUP(Table2[[#This Row],[SKU]],'[1]All Skus'!$A:$Y,16,FALSE)),""))</f>
        <v>718878007617</v>
      </c>
      <c r="M174" s="18">
        <f>(IF((VLOOKUP(Table2[[#This Row],[SKU]],'[1]All Skus'!$A:$Y,2,FALSE))="AMX",(VLOOKUP(Table2[[#This Row],[SKU]],'[1]All Skus'!$A:$Y,17,FALSE)),""))</f>
        <v>0</v>
      </c>
      <c r="N174" s="23">
        <f>(IF((VLOOKUP(Table2[[#This Row],[SKU]],'[1]All Skus'!$A:$Y,2,FALSE))="AMX",(VLOOKUP(Table2[[#This Row],[SKU]],'[1]All Skus'!$A:$Y,18,FALSE)),""))</f>
        <v>0.5</v>
      </c>
      <c r="O174" s="23">
        <f>(IF((VLOOKUP(Table2[[#This Row],[SKU]],'[1]All Skus'!$A:$Y,2,FALSE))="AMX",(VLOOKUP(Table2[[#This Row],[SKU]],'[1]All Skus'!$A:$Y,19,FALSE)),""))</f>
        <v>1.75</v>
      </c>
      <c r="P174" s="23">
        <f>(IF((VLOOKUP(Table2[[#This Row],[SKU]],'[1]All Skus'!$A:$Y,2,FALSE))="AMX",(VLOOKUP(Table2[[#This Row],[SKU]],'[1]All Skus'!$A:$Y,20,FALSE)),""))</f>
        <v>19</v>
      </c>
      <c r="Q174" s="23">
        <f>(IF((VLOOKUP(Table2[[#This Row],[SKU]],'[1]All Skus'!$A:$Y,2,FALSE))="AMX",(VLOOKUP(Table2[[#This Row],[SKU]],'[1]All Skus'!$A:$Y,21,FALSE)),""))</f>
        <v>0.5</v>
      </c>
      <c r="R174" s="18" t="str">
        <f>(IF((VLOOKUP(Table2[[#This Row],[SKU]],'[1]All Skus'!$A:$Y,2,FALSE))="AMX",(VLOOKUP(Table2[[#This Row],[SKU]],'[1]All Skus'!$A:$Y,22,FALSE)),""))</f>
        <v>US</v>
      </c>
      <c r="S174" s="18" t="str">
        <f>(IF((VLOOKUP(Table2[[#This Row],[SKU]],'[1]All Skus'!$A:$Y,2,FALSE))="AMX",(VLOOKUP(Table2[[#This Row],[SKU]],'[1]All Skus'!$A:$Y,23,FALSE)),""))</f>
        <v>Compliant</v>
      </c>
      <c r="T174" s="24" t="str">
        <f>(IF((VLOOKUP(Table2[[#This Row],[SKU]],'[1]All Skus'!$A:$Y,2,FALSE))="AMX",(VLOOKUP(Table2[[#This Row],[SKU]],'[1]All Skus'!$A:$Y,24,FALSE)),""))</f>
        <v>https://www.amx.com/en-US/products/ac-rk</v>
      </c>
      <c r="U174" s="18">
        <v>172</v>
      </c>
    </row>
    <row r="175" spans="1:21" ht="15" customHeight="1" x14ac:dyDescent="0.3">
      <c r="A175" s="16" t="s">
        <v>193</v>
      </c>
      <c r="B175" s="17" t="str">
        <f>(IF((VLOOKUP(Table2[[#This Row],[SKU]],'[1]All Skus'!$A:$Y,2,FALSE))="AMX",(VLOOKUP(Table2[[#This Row],[SKU]],'[1]All Skus'!$A:$Y,3,FALSE)),""))</f>
        <v>Architectural Connectivity</v>
      </c>
      <c r="C175" s="17" t="str">
        <f>(IF((VLOOKUP(Table2[[#This Row],[SKU]],'[1]All Skus'!$A:$Y,2,FALSE))="AMX",(VLOOKUP(Table2[[#This Row],[SKU]],'[1]All Skus'!$A:$Y,4,FALSE)),""))</f>
        <v>HPX-AV102-DVI+A</v>
      </c>
      <c r="D175" s="18" t="str">
        <f>(IF((VLOOKUP(Table2[[#This Row],[SKU]],'[1]All Skus'!$A:$Y,2,FALSE))="AMX",(VLOOKUP(Table2[[#This Row],[SKU]],'[1]All Skus'!$A:$Y,5,FALSE)),""))</f>
        <v>AMX-ENV</v>
      </c>
      <c r="E175" s="19">
        <f>(IF((VLOOKUP(Table2[[#This Row],[SKU]],'[1]All Skus'!$A:$Y,2,FALSE))="AMX",(VLOOKUP(Table2[[#This Row],[SKU]],'[1]All Skus'!$A:$Y,6,FALSE)),""))</f>
        <v>0</v>
      </c>
      <c r="F175" s="19" t="str">
        <f>(IF((VLOOKUP(Table2[[#This Row],[SKU]],'[1]All Skus'!$A:$Y,2,FALSE))="AMX",(VLOOKUP(Table2[[#This Row],[SKU]],'[1]All Skus'!$A:$Y,7,FALSE)),""))</f>
        <v>Limited Quantity</v>
      </c>
      <c r="G175" s="20" t="str">
        <f>(IF((VLOOKUP(Table2[[#This Row],[SKU]],'[1]All Skus'!$A:$Y,2,FALSE))="AMX",(VLOOKUP(Table2[[#This Row],[SKU]],'[1]All Skus'!$A:$Y,8,FALSE)),""))</f>
        <v>DVI module for Hydraport</v>
      </c>
      <c r="H175" s="20" t="str">
        <f>(IF((VLOOKUP(Table2[[#This Row],[SKU]],'[1]All Skus'!$A:$Y,2,FALSE))="AMX",(VLOOKUP(Table2[[#This Row],[SKU]],'[1]All Skus'!$A:$Y,9,FALSE)),""))</f>
        <v>The HPX-AV102-DVI+A, DVI with Stereo Module with Integrated Cables, provides DVI video plus stereo audio connectivity to the Hydraport HPX-600,900,1200 and 1600 Connection Ports</v>
      </c>
      <c r="I175" s="21">
        <f>(IF((VLOOKUP(Table2[[#This Row],[SKU]],'[1]All Skus'!$A:$Y,2,FALSE))="AMX",(VLOOKUP(Table2[[#This Row],[SKU]],'[1]All Skus'!$A:$Y,10,FALSE)),""))</f>
        <v>205</v>
      </c>
      <c r="J175" s="21">
        <f>(IF((VLOOKUP(Table2[[#This Row],[SKU]],'[1]All Skus'!$A:$Y,2,FALSE))="AMX",(VLOOKUP(Table2[[#This Row],[SKU]],'[1]All Skus'!$A:$Y,11,FALSE)),""))</f>
        <v>205</v>
      </c>
      <c r="K175" s="22">
        <f>(IF((VLOOKUP(Table2[[#This Row],[SKU]],'[1]All Skus'!$A:$Y,2,FALSE))="AMX",(VLOOKUP(Table2[[#This Row],[SKU]],'[1]All Skus'!$A:$Y,15,FALSE)),""))</f>
        <v>0</v>
      </c>
      <c r="L175" s="18">
        <f>(IF((VLOOKUP(Table2[[#This Row],[SKU]],'[1]All Skus'!$A:$Y,2,FALSE))="AMX",(VLOOKUP(Table2[[#This Row],[SKU]],'[1]All Skus'!$A:$Y,16,FALSE)),""))</f>
        <v>718878244777</v>
      </c>
      <c r="M175" s="18">
        <f>(IF((VLOOKUP(Table2[[#This Row],[SKU]],'[1]All Skus'!$A:$Y,2,FALSE))="AMX",(VLOOKUP(Table2[[#This Row],[SKU]],'[1]All Skus'!$A:$Y,17,FALSE)),""))</f>
        <v>0</v>
      </c>
      <c r="N175" s="23">
        <f>(IF((VLOOKUP(Table2[[#This Row],[SKU]],'[1]All Skus'!$A:$Y,2,FALSE))="AMX",(VLOOKUP(Table2[[#This Row],[SKU]],'[1]All Skus'!$A:$Y,18,FALSE)),""))</f>
        <v>0.35</v>
      </c>
      <c r="O175" s="23">
        <f>(IF((VLOOKUP(Table2[[#This Row],[SKU]],'[1]All Skus'!$A:$Y,2,FALSE))="AMX",(VLOOKUP(Table2[[#This Row],[SKU]],'[1]All Skus'!$A:$Y,19,FALSE)),""))</f>
        <v>2.0499999999999998</v>
      </c>
      <c r="P175" s="23">
        <f>(IF((VLOOKUP(Table2[[#This Row],[SKU]],'[1]All Skus'!$A:$Y,2,FALSE))="AMX",(VLOOKUP(Table2[[#This Row],[SKU]],'[1]All Skus'!$A:$Y,20,FALSE)),""))</f>
        <v>1</v>
      </c>
      <c r="Q175" s="23">
        <f>(IF((VLOOKUP(Table2[[#This Row],[SKU]],'[1]All Skus'!$A:$Y,2,FALSE))="AMX",(VLOOKUP(Table2[[#This Row],[SKU]],'[1]All Skus'!$A:$Y,21,FALSE)),""))</f>
        <v>78.75</v>
      </c>
      <c r="R175" s="18" t="str">
        <f>(IF((VLOOKUP(Table2[[#This Row],[SKU]],'[1]All Skus'!$A:$Y,2,FALSE))="AMX",(VLOOKUP(Table2[[#This Row],[SKU]],'[1]All Skus'!$A:$Y,22,FALSE)),""))</f>
        <v>TW</v>
      </c>
      <c r="S175" s="18" t="str">
        <f>(IF((VLOOKUP(Table2[[#This Row],[SKU]],'[1]All Skus'!$A:$Y,2,FALSE))="AMX",(VLOOKUP(Table2[[#This Row],[SKU]],'[1]All Skus'!$A:$Y,23,FALSE)),""))</f>
        <v>Compliant</v>
      </c>
      <c r="T175" s="24" t="str">
        <f>(IF((VLOOKUP(Table2[[#This Row],[SKU]],'[1]All Skus'!$A:$Y,2,FALSE))="AMX",(VLOOKUP(Table2[[#This Row],[SKU]],'[1]All Skus'!$A:$Y,24,FALSE)),""))</f>
        <v>https://www.amx.com/en-US/products/hpx-av101-dvi-plusa</v>
      </c>
      <c r="U175" s="18">
        <v>173</v>
      </c>
    </row>
    <row r="176" spans="1:21" ht="15" customHeight="1" x14ac:dyDescent="0.3">
      <c r="A176" s="16" t="s">
        <v>194</v>
      </c>
      <c r="B176" s="17" t="str">
        <f>(IF((VLOOKUP(Table2[[#This Row],[SKU]],'[1]All Skus'!$A:$Y,2,FALSE))="AMX",(VLOOKUP(Table2[[#This Row],[SKU]],'[1]All Skus'!$A:$Y,3,FALSE)),""))</f>
        <v>Architectural Connectivity</v>
      </c>
      <c r="C176" s="17" t="str">
        <f>(IF((VLOOKUP(Table2[[#This Row],[SKU]],'[1]All Skus'!$A:$Y,2,FALSE))="AMX",(VLOOKUP(Table2[[#This Row],[SKU]],'[1]All Skus'!$A:$Y,4,FALSE)),""))</f>
        <v>HPX-AV101-HDMI</v>
      </c>
      <c r="D176" s="18" t="str">
        <f>(IF((VLOOKUP(Table2[[#This Row],[SKU]],'[1]All Skus'!$A:$Y,2,FALSE))="AMX",(VLOOKUP(Table2[[#This Row],[SKU]],'[1]All Skus'!$A:$Y,5,FALSE)),""))</f>
        <v>AMX-ENV</v>
      </c>
      <c r="E176" s="19">
        <f>(IF((VLOOKUP(Table2[[#This Row],[SKU]],'[1]All Skus'!$A:$Y,2,FALSE))="AMX",(VLOOKUP(Table2[[#This Row],[SKU]],'[1]All Skus'!$A:$Y,6,FALSE)),""))</f>
        <v>0</v>
      </c>
      <c r="F176" s="19">
        <f>(IF((VLOOKUP(Table2[[#This Row],[SKU]],'[1]All Skus'!$A:$Y,2,FALSE))="AMX",(VLOOKUP(Table2[[#This Row],[SKU]],'[1]All Skus'!$A:$Y,7,FALSE)),""))</f>
        <v>0</v>
      </c>
      <c r="G176" s="20" t="str">
        <f>(IF((VLOOKUP(Table2[[#This Row],[SKU]],'[1]All Skus'!$A:$Y,2,FALSE))="AMX",(VLOOKUP(Table2[[#This Row],[SKU]],'[1]All Skus'!$A:$Y,8,FALSE)),""))</f>
        <v>HDMI module for Hydraport</v>
      </c>
      <c r="H176" s="20" t="str">
        <f>(IF((VLOOKUP(Table2[[#This Row],[SKU]],'[1]All Skus'!$A:$Y,2,FALSE))="AMX",(VLOOKUP(Table2[[#This Row],[SKU]],'[1]All Skus'!$A:$Y,9,FALSE)),""))</f>
        <v>HPX-AV101-HDMI, Single HDMI Module with Integrated Cable, provides an HDMI pass-through connection to Hydraport HPX-600,900,1200 and 1600 Connection Ports</v>
      </c>
      <c r="I176" s="21">
        <f>(IF((VLOOKUP(Table2[[#This Row],[SKU]],'[1]All Skus'!$A:$Y,2,FALSE))="AMX",(VLOOKUP(Table2[[#This Row],[SKU]],'[1]All Skus'!$A:$Y,10,FALSE)),""))</f>
        <v>225</v>
      </c>
      <c r="J176" s="21">
        <f>(IF((VLOOKUP(Table2[[#This Row],[SKU]],'[1]All Skus'!$A:$Y,2,FALSE))="AMX",(VLOOKUP(Table2[[#This Row],[SKU]],'[1]All Skus'!$A:$Y,11,FALSE)),""))</f>
        <v>225</v>
      </c>
      <c r="K176" s="22">
        <f>(IF((VLOOKUP(Table2[[#This Row],[SKU]],'[1]All Skus'!$A:$Y,2,FALSE))="AMX",(VLOOKUP(Table2[[#This Row],[SKU]],'[1]All Skus'!$A:$Y,15,FALSE)),""))</f>
        <v>0</v>
      </c>
      <c r="L176" s="18">
        <f>(IF((VLOOKUP(Table2[[#This Row],[SKU]],'[1]All Skus'!$A:$Y,2,FALSE))="AMX",(VLOOKUP(Table2[[#This Row],[SKU]],'[1]All Skus'!$A:$Y,16,FALSE)),""))</f>
        <v>718878007839</v>
      </c>
      <c r="M176" s="18">
        <f>(IF((VLOOKUP(Table2[[#This Row],[SKU]],'[1]All Skus'!$A:$Y,2,FALSE))="AMX",(VLOOKUP(Table2[[#This Row],[SKU]],'[1]All Skus'!$A:$Y,17,FALSE)),""))</f>
        <v>0</v>
      </c>
      <c r="N176" s="23">
        <f>(IF((VLOOKUP(Table2[[#This Row],[SKU]],'[1]All Skus'!$A:$Y,2,FALSE))="AMX",(VLOOKUP(Table2[[#This Row],[SKU]],'[1]All Skus'!$A:$Y,18,FALSE)),""))</f>
        <v>0.35</v>
      </c>
      <c r="O176" s="23">
        <f>(IF((VLOOKUP(Table2[[#This Row],[SKU]],'[1]All Skus'!$A:$Y,2,FALSE))="AMX",(VLOOKUP(Table2[[#This Row],[SKU]],'[1]All Skus'!$A:$Y,19,FALSE)),""))</f>
        <v>2.0499999999999998</v>
      </c>
      <c r="P176" s="23">
        <f>(IF((VLOOKUP(Table2[[#This Row],[SKU]],'[1]All Skus'!$A:$Y,2,FALSE))="AMX",(VLOOKUP(Table2[[#This Row],[SKU]],'[1]All Skus'!$A:$Y,20,FALSE)),""))</f>
        <v>1</v>
      </c>
      <c r="Q176" s="23">
        <f>(IF((VLOOKUP(Table2[[#This Row],[SKU]],'[1]All Skus'!$A:$Y,2,FALSE))="AMX",(VLOOKUP(Table2[[#This Row],[SKU]],'[1]All Skus'!$A:$Y,21,FALSE)),""))</f>
        <v>78.75</v>
      </c>
      <c r="R176" s="18" t="str">
        <f>(IF((VLOOKUP(Table2[[#This Row],[SKU]],'[1]All Skus'!$A:$Y,2,FALSE))="AMX",(VLOOKUP(Table2[[#This Row],[SKU]],'[1]All Skus'!$A:$Y,22,FALSE)),""))</f>
        <v>TW</v>
      </c>
      <c r="S176" s="18" t="str">
        <f>(IF((VLOOKUP(Table2[[#This Row],[SKU]],'[1]All Skus'!$A:$Y,2,FALSE))="AMX",(VLOOKUP(Table2[[#This Row],[SKU]],'[1]All Skus'!$A:$Y,23,FALSE)),""))</f>
        <v>Compliant</v>
      </c>
      <c r="T176" s="24" t="str">
        <f>(IF((VLOOKUP(Table2[[#This Row],[SKU]],'[1]All Skus'!$A:$Y,2,FALSE))="AMX",(VLOOKUP(Table2[[#This Row],[SKU]],'[1]All Skus'!$A:$Y,24,FALSE)),""))</f>
        <v>https://www.amx.com/en-US/products/hpx-av101-hdmi</v>
      </c>
      <c r="U176" s="18">
        <v>174</v>
      </c>
    </row>
    <row r="177" spans="1:21" ht="15" customHeight="1" x14ac:dyDescent="0.3">
      <c r="A177" s="16" t="s">
        <v>195</v>
      </c>
      <c r="B177" s="17" t="str">
        <f>(IF((VLOOKUP(Table2[[#This Row],[SKU]],'[1]All Skus'!$A:$Y,2,FALSE))="AMX",(VLOOKUP(Table2[[#This Row],[SKU]],'[1]All Skus'!$A:$Y,3,FALSE)),""))</f>
        <v>Architectural Connectivity</v>
      </c>
      <c r="C177" s="17" t="str">
        <f>(IF((VLOOKUP(Table2[[#This Row],[SKU]],'[1]All Skus'!$A:$Y,2,FALSE))="AMX",(VLOOKUP(Table2[[#This Row],[SKU]],'[1]All Skus'!$A:$Y,4,FALSE)),""))</f>
        <v>HPX-AV102-RGB+A</v>
      </c>
      <c r="D177" s="18" t="str">
        <f>(IF((VLOOKUP(Table2[[#This Row],[SKU]],'[1]All Skus'!$A:$Y,2,FALSE))="AMX",(VLOOKUP(Table2[[#This Row],[SKU]],'[1]All Skus'!$A:$Y,5,FALSE)),""))</f>
        <v>AMX-ENV</v>
      </c>
      <c r="E177" s="19">
        <f>(IF((VLOOKUP(Table2[[#This Row],[SKU]],'[1]All Skus'!$A:$Y,2,FALSE))="AMX",(VLOOKUP(Table2[[#This Row],[SKU]],'[1]All Skus'!$A:$Y,6,FALSE)),""))</f>
        <v>0</v>
      </c>
      <c r="F177" s="19" t="str">
        <f>(IF((VLOOKUP(Table2[[#This Row],[SKU]],'[1]All Skus'!$A:$Y,2,FALSE))="AMX",(VLOOKUP(Table2[[#This Row],[SKU]],'[1]All Skus'!$A:$Y,7,FALSE)),""))</f>
        <v>Limited Quantity</v>
      </c>
      <c r="G177" s="20" t="str">
        <f>(IF((VLOOKUP(Table2[[#This Row],[SKU]],'[1]All Skus'!$A:$Y,2,FALSE))="AMX",(VLOOKUP(Table2[[#This Row],[SKU]],'[1]All Skus'!$A:$Y,8,FALSE)),""))</f>
        <v>VGA module for Hydraport</v>
      </c>
      <c r="H177" s="20" t="str">
        <f>(IF((VLOOKUP(Table2[[#This Row],[SKU]],'[1]All Skus'!$A:$Y,2,FALSE))="AMX",(VLOOKUP(Table2[[#This Row],[SKU]],'[1]All Skus'!$A:$Y,9,FALSE)),""))</f>
        <v>HPX-AV102-RGB+A,VGA with Stereo Module with Integrated Cables, provides RUKHV Video with stereo audio pass-through connection to Hydraport HPX-600,900,1200 and 1600 Connection Ports</v>
      </c>
      <c r="I177" s="21">
        <f>(IF((VLOOKUP(Table2[[#This Row],[SKU]],'[1]All Skus'!$A:$Y,2,FALSE))="AMX",(VLOOKUP(Table2[[#This Row],[SKU]],'[1]All Skus'!$A:$Y,10,FALSE)),""))</f>
        <v>170</v>
      </c>
      <c r="J177" s="21">
        <f>(IF((VLOOKUP(Table2[[#This Row],[SKU]],'[1]All Skus'!$A:$Y,2,FALSE))="AMX",(VLOOKUP(Table2[[#This Row],[SKU]],'[1]All Skus'!$A:$Y,11,FALSE)),""))</f>
        <v>170</v>
      </c>
      <c r="K177" s="22">
        <f>(IF((VLOOKUP(Table2[[#This Row],[SKU]],'[1]All Skus'!$A:$Y,2,FALSE))="AMX",(VLOOKUP(Table2[[#This Row],[SKU]],'[1]All Skus'!$A:$Y,15,FALSE)),""))</f>
        <v>0</v>
      </c>
      <c r="L177" s="18">
        <f>(IF((VLOOKUP(Table2[[#This Row],[SKU]],'[1]All Skus'!$A:$Y,2,FALSE))="AMX",(VLOOKUP(Table2[[#This Row],[SKU]],'[1]All Skus'!$A:$Y,16,FALSE)),""))</f>
        <v>718878244883</v>
      </c>
      <c r="M177" s="18">
        <f>(IF((VLOOKUP(Table2[[#This Row],[SKU]],'[1]All Skus'!$A:$Y,2,FALSE))="AMX",(VLOOKUP(Table2[[#This Row],[SKU]],'[1]All Skus'!$A:$Y,17,FALSE)),""))</f>
        <v>0</v>
      </c>
      <c r="N177" s="23">
        <f>(IF((VLOOKUP(Table2[[#This Row],[SKU]],'[1]All Skus'!$A:$Y,2,FALSE))="AMX",(VLOOKUP(Table2[[#This Row],[SKU]],'[1]All Skus'!$A:$Y,18,FALSE)),""))</f>
        <v>0.35</v>
      </c>
      <c r="O177" s="23">
        <f>(IF((VLOOKUP(Table2[[#This Row],[SKU]],'[1]All Skus'!$A:$Y,2,FALSE))="AMX",(VLOOKUP(Table2[[#This Row],[SKU]],'[1]All Skus'!$A:$Y,19,FALSE)),""))</f>
        <v>2.0499999999999998</v>
      </c>
      <c r="P177" s="23">
        <f>(IF((VLOOKUP(Table2[[#This Row],[SKU]],'[1]All Skus'!$A:$Y,2,FALSE))="AMX",(VLOOKUP(Table2[[#This Row],[SKU]],'[1]All Skus'!$A:$Y,20,FALSE)),""))</f>
        <v>1</v>
      </c>
      <c r="Q177" s="23">
        <f>(IF((VLOOKUP(Table2[[#This Row],[SKU]],'[1]All Skus'!$A:$Y,2,FALSE))="AMX",(VLOOKUP(Table2[[#This Row],[SKU]],'[1]All Skus'!$A:$Y,21,FALSE)),""))</f>
        <v>78.75</v>
      </c>
      <c r="R177" s="18" t="str">
        <f>(IF((VLOOKUP(Table2[[#This Row],[SKU]],'[1]All Skus'!$A:$Y,2,FALSE))="AMX",(VLOOKUP(Table2[[#This Row],[SKU]],'[1]All Skus'!$A:$Y,22,FALSE)),""))</f>
        <v>US</v>
      </c>
      <c r="S177" s="18" t="str">
        <f>(IF((VLOOKUP(Table2[[#This Row],[SKU]],'[1]All Skus'!$A:$Y,2,FALSE))="AMX",(VLOOKUP(Table2[[#This Row],[SKU]],'[1]All Skus'!$A:$Y,23,FALSE)),""))</f>
        <v>Compliant</v>
      </c>
      <c r="T177" s="24" t="str">
        <f>(IF((VLOOKUP(Table2[[#This Row],[SKU]],'[1]All Skus'!$A:$Y,2,FALSE))="AMX",(VLOOKUP(Table2[[#This Row],[SKU]],'[1]All Skus'!$A:$Y,24,FALSE)),""))</f>
        <v>https://www.amx.com/en-US/products/hpx-av102-rgb-plusa</v>
      </c>
      <c r="U177" s="18">
        <v>175</v>
      </c>
    </row>
    <row r="178" spans="1:21" ht="15" customHeight="1" x14ac:dyDescent="0.3">
      <c r="A178" s="16" t="s">
        <v>196</v>
      </c>
      <c r="B178" s="17" t="str">
        <f>(IF((VLOOKUP(Table2[[#This Row],[SKU]],'[1]All Skus'!$A:$Y,2,FALSE))="AMX",(VLOOKUP(Table2[[#This Row],[SKU]],'[1]All Skus'!$A:$Y,3,FALSE)),""))</f>
        <v>Architectural Connectivity</v>
      </c>
      <c r="C178" s="17" t="str">
        <f>(IF((VLOOKUP(Table2[[#This Row],[SKU]],'[1]All Skus'!$A:$Y,2,FALSE))="AMX",(VLOOKUP(Table2[[#This Row],[SKU]],'[1]All Skus'!$A:$Y,4,FALSE)),""))</f>
        <v>HPX-AV102-HDMI-R</v>
      </c>
      <c r="D178" s="18" t="str">
        <f>(IF((VLOOKUP(Table2[[#This Row],[SKU]],'[1]All Skus'!$A:$Y,2,FALSE))="AMX",(VLOOKUP(Table2[[#This Row],[SKU]],'[1]All Skus'!$A:$Y,5,FALSE)),""))</f>
        <v>AMX-ENV</v>
      </c>
      <c r="E178" s="19">
        <f>(IF((VLOOKUP(Table2[[#This Row],[SKU]],'[1]All Skus'!$A:$Y,2,FALSE))="AMX",(VLOOKUP(Table2[[#This Row],[SKU]],'[1]All Skus'!$A:$Y,6,FALSE)),""))</f>
        <v>0</v>
      </c>
      <c r="F178" s="19">
        <f>(IF((VLOOKUP(Table2[[#This Row],[SKU]],'[1]All Skus'!$A:$Y,2,FALSE))="AMX",(VLOOKUP(Table2[[#This Row],[SKU]],'[1]All Skus'!$A:$Y,7,FALSE)),""))</f>
        <v>0</v>
      </c>
      <c r="G178" s="20" t="str">
        <f>(IF((VLOOKUP(Table2[[#This Row],[SKU]],'[1]All Skus'!$A:$Y,2,FALSE))="AMX",(VLOOKUP(Table2[[#This Row],[SKU]],'[1]All Skus'!$A:$Y,8,FALSE)),""))</f>
        <v>HDMI retractable cable module for Hydraport</v>
      </c>
      <c r="H178" s="20" t="str">
        <f>(IF((VLOOKUP(Table2[[#This Row],[SKU]],'[1]All Skus'!$A:$Y,2,FALSE))="AMX",(VLOOKUP(Table2[[#This Row],[SKU]],'[1]All Skus'!$A:$Y,9,FALSE)),""))</f>
        <v>The HPX-AV102-HDMI-R 4K60 HDMI Module with Retractable MyTurn ready Cable delivers digital video in resolutions up to 4K @60hz with 5 feet available pullout from Hydraport HPX-600, 900 and 1200 Connection Ports or Touch Connection Ports</v>
      </c>
      <c r="I178" s="21">
        <f>(IF((VLOOKUP(Table2[[#This Row],[SKU]],'[1]All Skus'!$A:$Y,2,FALSE))="AMX",(VLOOKUP(Table2[[#This Row],[SKU]],'[1]All Skus'!$A:$Y,10,FALSE)),""))</f>
        <v>385</v>
      </c>
      <c r="J178" s="21">
        <f>(IF((VLOOKUP(Table2[[#This Row],[SKU]],'[1]All Skus'!$A:$Y,2,FALSE))="AMX",(VLOOKUP(Table2[[#This Row],[SKU]],'[1]All Skus'!$A:$Y,11,FALSE)),""))</f>
        <v>385</v>
      </c>
      <c r="K178" s="22">
        <f>(IF((VLOOKUP(Table2[[#This Row],[SKU]],'[1]All Skus'!$A:$Y,2,FALSE))="AMX",(VLOOKUP(Table2[[#This Row],[SKU]],'[1]All Skus'!$A:$Y,15,FALSE)),""))</f>
        <v>0</v>
      </c>
      <c r="L178" s="18">
        <f>(IF((VLOOKUP(Table2[[#This Row],[SKU]],'[1]All Skus'!$A:$Y,2,FALSE))="AMX",(VLOOKUP(Table2[[#This Row],[SKU]],'[1]All Skus'!$A:$Y,16,FALSE)),""))</f>
        <v>718878025116</v>
      </c>
      <c r="M178" s="18">
        <f>(IF((VLOOKUP(Table2[[#This Row],[SKU]],'[1]All Skus'!$A:$Y,2,FALSE))="AMX",(VLOOKUP(Table2[[#This Row],[SKU]],'[1]All Skus'!$A:$Y,17,FALSE)),""))</f>
        <v>0</v>
      </c>
      <c r="N178" s="23">
        <f>(IF((VLOOKUP(Table2[[#This Row],[SKU]],'[1]All Skus'!$A:$Y,2,FALSE))="AMX",(VLOOKUP(Table2[[#This Row],[SKU]],'[1]All Skus'!$A:$Y,18,FALSE)),""))</f>
        <v>1</v>
      </c>
      <c r="O178" s="23">
        <f>(IF((VLOOKUP(Table2[[#This Row],[SKU]],'[1]All Skus'!$A:$Y,2,FALSE))="AMX",(VLOOKUP(Table2[[#This Row],[SKU]],'[1]All Skus'!$A:$Y,19,FALSE)),""))</f>
        <v>8</v>
      </c>
      <c r="P178" s="23">
        <f>(IF((VLOOKUP(Table2[[#This Row],[SKU]],'[1]All Skus'!$A:$Y,2,FALSE))="AMX",(VLOOKUP(Table2[[#This Row],[SKU]],'[1]All Skus'!$A:$Y,20,FALSE)),""))</f>
        <v>1.5</v>
      </c>
      <c r="Q178" s="23">
        <f>(IF((VLOOKUP(Table2[[#This Row],[SKU]],'[1]All Skus'!$A:$Y,2,FALSE))="AMX",(VLOOKUP(Table2[[#This Row],[SKU]],'[1]All Skus'!$A:$Y,21,FALSE)),""))</f>
        <v>11.2</v>
      </c>
      <c r="R178" s="18" t="str">
        <f>(IF((VLOOKUP(Table2[[#This Row],[SKU]],'[1]All Skus'!$A:$Y,2,FALSE))="AMX",(VLOOKUP(Table2[[#This Row],[SKU]],'[1]All Skus'!$A:$Y,22,FALSE)),""))</f>
        <v>US</v>
      </c>
      <c r="S178" s="18" t="str">
        <f>(IF((VLOOKUP(Table2[[#This Row],[SKU]],'[1]All Skus'!$A:$Y,2,FALSE))="AMX",(VLOOKUP(Table2[[#This Row],[SKU]],'[1]All Skus'!$A:$Y,23,FALSE)),""))</f>
        <v>Compliant</v>
      </c>
      <c r="T178" s="24" t="str">
        <f>(IF((VLOOKUP(Table2[[#This Row],[SKU]],'[1]All Skus'!$A:$Y,2,FALSE))="AMX",(VLOOKUP(Table2[[#This Row],[SKU]],'[1]All Skus'!$A:$Y,24,FALSE)),""))</f>
        <v>https://www.amx.com/en-US/products/hpx-av102-hdmi-r</v>
      </c>
      <c r="U178" s="18">
        <v>176</v>
      </c>
    </row>
    <row r="179" spans="1:21" ht="15" customHeight="1" x14ac:dyDescent="0.3">
      <c r="A179" s="16" t="s">
        <v>197</v>
      </c>
      <c r="B179" s="17" t="str">
        <f>(IF((VLOOKUP(Table2[[#This Row],[SKU]],'[1]All Skus'!$A:$Y,2,FALSE))="AMX",(VLOOKUP(Table2[[#This Row],[SKU]],'[1]All Skus'!$A:$Y,3,FALSE)),""))</f>
        <v>Architectural Connectivity</v>
      </c>
      <c r="C179" s="17" t="str">
        <f>(IF((VLOOKUP(Table2[[#This Row],[SKU]],'[1]All Skus'!$A:$Y,2,FALSE))="AMX",(VLOOKUP(Table2[[#This Row],[SKU]],'[1]All Skus'!$A:$Y,4,FALSE)),""))</f>
        <v>HPX-N102-ETH-R</v>
      </c>
      <c r="D179" s="18" t="str">
        <f>(IF((VLOOKUP(Table2[[#This Row],[SKU]],'[1]All Skus'!$A:$Y,2,FALSE))="AMX",(VLOOKUP(Table2[[#This Row],[SKU]],'[1]All Skus'!$A:$Y,5,FALSE)),""))</f>
        <v>AMX-ENV</v>
      </c>
      <c r="E179" s="19">
        <f>(IF((VLOOKUP(Table2[[#This Row],[SKU]],'[1]All Skus'!$A:$Y,2,FALSE))="AMX",(VLOOKUP(Table2[[#This Row],[SKU]],'[1]All Skus'!$A:$Y,6,FALSE)),""))</f>
        <v>0</v>
      </c>
      <c r="F179" s="19">
        <f>(IF((VLOOKUP(Table2[[#This Row],[SKU]],'[1]All Skus'!$A:$Y,2,FALSE))="AMX",(VLOOKUP(Table2[[#This Row],[SKU]],'[1]All Skus'!$A:$Y,7,FALSE)),""))</f>
        <v>0</v>
      </c>
      <c r="G179" s="20" t="str">
        <f>(IF((VLOOKUP(Table2[[#This Row],[SKU]],'[1]All Skus'!$A:$Y,2,FALSE))="AMX",(VLOOKUP(Table2[[#This Row],[SKU]],'[1]All Skus'!$A:$Y,8,FALSE)),""))</f>
        <v>Ethernet retractable cable module for Hydraport</v>
      </c>
      <c r="H179" s="20" t="str">
        <f>(IF((VLOOKUP(Table2[[#This Row],[SKU]],'[1]All Skus'!$A:$Y,2,FALSE))="AMX",(VLOOKUP(Table2[[#This Row],[SKU]],'[1]All Skus'!$A:$Y,9,FALSE)),""))</f>
        <v>The HPX-N102-ETH-R Cat6 Ethernet Module with Retractable MyTurn ready Cable provides a compact solution with 4 feet available pullout from Hydraport HPX-600, 900 and 1200 Connection Ports or Touch Connection Ports</v>
      </c>
      <c r="I179" s="21">
        <f>(IF((VLOOKUP(Table2[[#This Row],[SKU]],'[1]All Skus'!$A:$Y,2,FALSE))="AMX",(VLOOKUP(Table2[[#This Row],[SKU]],'[1]All Skus'!$A:$Y,10,FALSE)),""))</f>
        <v>365</v>
      </c>
      <c r="J179" s="21">
        <f>(IF((VLOOKUP(Table2[[#This Row],[SKU]],'[1]All Skus'!$A:$Y,2,FALSE))="AMX",(VLOOKUP(Table2[[#This Row],[SKU]],'[1]All Skus'!$A:$Y,11,FALSE)),""))</f>
        <v>365</v>
      </c>
      <c r="K179" s="22">
        <f>(IF((VLOOKUP(Table2[[#This Row],[SKU]],'[1]All Skus'!$A:$Y,2,FALSE))="AMX",(VLOOKUP(Table2[[#This Row],[SKU]],'[1]All Skus'!$A:$Y,15,FALSE)),""))</f>
        <v>0</v>
      </c>
      <c r="L179" s="18">
        <f>(IF((VLOOKUP(Table2[[#This Row],[SKU]],'[1]All Skus'!$A:$Y,2,FALSE))="AMX",(VLOOKUP(Table2[[#This Row],[SKU]],'[1]All Skus'!$A:$Y,16,FALSE)),""))</f>
        <v>718878025130</v>
      </c>
      <c r="M179" s="18">
        <f>(IF((VLOOKUP(Table2[[#This Row],[SKU]],'[1]All Skus'!$A:$Y,2,FALSE))="AMX",(VLOOKUP(Table2[[#This Row],[SKU]],'[1]All Skus'!$A:$Y,17,FALSE)),""))</f>
        <v>0</v>
      </c>
      <c r="N179" s="23">
        <f>(IF((VLOOKUP(Table2[[#This Row],[SKU]],'[1]All Skus'!$A:$Y,2,FALSE))="AMX",(VLOOKUP(Table2[[#This Row],[SKU]],'[1]All Skus'!$A:$Y,18,FALSE)),""))</f>
        <v>1</v>
      </c>
      <c r="O179" s="23">
        <f>(IF((VLOOKUP(Table2[[#This Row],[SKU]],'[1]All Skus'!$A:$Y,2,FALSE))="AMX",(VLOOKUP(Table2[[#This Row],[SKU]],'[1]All Skus'!$A:$Y,19,FALSE)),""))</f>
        <v>8</v>
      </c>
      <c r="P179" s="23">
        <f>(IF((VLOOKUP(Table2[[#This Row],[SKU]],'[1]All Skus'!$A:$Y,2,FALSE))="AMX",(VLOOKUP(Table2[[#This Row],[SKU]],'[1]All Skus'!$A:$Y,20,FALSE)),""))</f>
        <v>1.5</v>
      </c>
      <c r="Q179" s="23">
        <f>(IF((VLOOKUP(Table2[[#This Row],[SKU]],'[1]All Skus'!$A:$Y,2,FALSE))="AMX",(VLOOKUP(Table2[[#This Row],[SKU]],'[1]All Skus'!$A:$Y,21,FALSE)),""))</f>
        <v>11.2</v>
      </c>
      <c r="R179" s="18" t="str">
        <f>(IF((VLOOKUP(Table2[[#This Row],[SKU]],'[1]All Skus'!$A:$Y,2,FALSE))="AMX",(VLOOKUP(Table2[[#This Row],[SKU]],'[1]All Skus'!$A:$Y,22,FALSE)),""))</f>
        <v>US</v>
      </c>
      <c r="S179" s="18" t="str">
        <f>(IF((VLOOKUP(Table2[[#This Row],[SKU]],'[1]All Skus'!$A:$Y,2,FALSE))="AMX",(VLOOKUP(Table2[[#This Row],[SKU]],'[1]All Skus'!$A:$Y,23,FALSE)),""))</f>
        <v>Compliant</v>
      </c>
      <c r="T179" s="24" t="str">
        <f>(IF((VLOOKUP(Table2[[#This Row],[SKU]],'[1]All Skus'!$A:$Y,2,FALSE))="AMX",(VLOOKUP(Table2[[#This Row],[SKU]],'[1]All Skus'!$A:$Y,24,FALSE)),""))</f>
        <v>https://www.amx.com/en-US/products/hpx-n102-eth-r</v>
      </c>
      <c r="U179" s="18">
        <v>177</v>
      </c>
    </row>
    <row r="180" spans="1:21" ht="15" customHeight="1" x14ac:dyDescent="0.3">
      <c r="A180" s="16" t="s">
        <v>198</v>
      </c>
      <c r="B180" s="17" t="str">
        <f>(IF((VLOOKUP(Table2[[#This Row],[SKU]],'[1]All Skus'!$A:$Y,2,FALSE))="AMX",(VLOOKUP(Table2[[#This Row],[SKU]],'[1]All Skus'!$A:$Y,3,FALSE)),""))</f>
        <v>Architectural Connectivity</v>
      </c>
      <c r="C180" s="17" t="str">
        <f>(IF((VLOOKUP(Table2[[#This Row],[SKU]],'[1]All Skus'!$A:$Y,2,FALSE))="AMX",(VLOOKUP(Table2[[#This Row],[SKU]],'[1]All Skus'!$A:$Y,4,FALSE)),""))</f>
        <v>HPX-AV103-RGB+A-R</v>
      </c>
      <c r="D180" s="18" t="str">
        <f>(IF((VLOOKUP(Table2[[#This Row],[SKU]],'[1]All Skus'!$A:$Y,2,FALSE))="AMX",(VLOOKUP(Table2[[#This Row],[SKU]],'[1]All Skus'!$A:$Y,5,FALSE)),""))</f>
        <v>AMX-ENV</v>
      </c>
      <c r="E180" s="19">
        <f>(IF((VLOOKUP(Table2[[#This Row],[SKU]],'[1]All Skus'!$A:$Y,2,FALSE))="AMX",(VLOOKUP(Table2[[#This Row],[SKU]],'[1]All Skus'!$A:$Y,6,FALSE)),""))</f>
        <v>0</v>
      </c>
      <c r="F180" s="28" t="str">
        <f>(IF((VLOOKUP(Table2[[#This Row],[SKU]],'[1]All Skus'!$A:$Y,2,FALSE))="AMX",(VLOOKUP(Table2[[#This Row],[SKU]],'[1]All Skus'!$A:$Y,7,FALSE)),""))</f>
        <v>Limited Quantity - REDUCED</v>
      </c>
      <c r="G180" s="20" t="str">
        <f>(IF((VLOOKUP(Table2[[#This Row],[SKU]],'[1]All Skus'!$A:$Y,2,FALSE))="AMX",(VLOOKUP(Table2[[#This Row],[SKU]],'[1]All Skus'!$A:$Y,8,FALSE)),""))</f>
        <v>VGA retractable cable module for Hydraport</v>
      </c>
      <c r="H180" s="20" t="str">
        <f>(IF((VLOOKUP(Table2[[#This Row],[SKU]],'[1]All Skus'!$A:$Y,2,FALSE))="AMX",(VLOOKUP(Table2[[#This Row],[SKU]],'[1]All Skus'!$A:$Y,9,FALSE)),""))</f>
        <v>The HPX-AV103-RGB+A-R, VGA with Stereo Module with Retractable MyTurn ready Cable provides a compact solution with 5 feet available pullout from Hydraport HPX-600, 900 and 1200 Connection Ports or Touch Connection Ports</v>
      </c>
      <c r="I180" s="21">
        <f>(IF((VLOOKUP(Table2[[#This Row],[SKU]],'[1]All Skus'!$A:$Y,2,FALSE))="AMX",(VLOOKUP(Table2[[#This Row],[SKU]],'[1]All Skus'!$A:$Y,10,FALSE)),""))</f>
        <v>160</v>
      </c>
      <c r="J180" s="21">
        <f>(IF((VLOOKUP(Table2[[#This Row],[SKU]],'[1]All Skus'!$A:$Y,2,FALSE))="AMX",(VLOOKUP(Table2[[#This Row],[SKU]],'[1]All Skus'!$A:$Y,11,FALSE)),""))</f>
        <v>160</v>
      </c>
      <c r="K180" s="22">
        <f>(IF((VLOOKUP(Table2[[#This Row],[SKU]],'[1]All Skus'!$A:$Y,2,FALSE))="AMX",(VLOOKUP(Table2[[#This Row],[SKU]],'[1]All Skus'!$A:$Y,15,FALSE)),""))</f>
        <v>0</v>
      </c>
      <c r="L180" s="18">
        <f>(IF((VLOOKUP(Table2[[#This Row],[SKU]],'[1]All Skus'!$A:$Y,2,FALSE))="AMX",(VLOOKUP(Table2[[#This Row],[SKU]],'[1]All Skus'!$A:$Y,16,FALSE)),""))</f>
        <v>718878025147</v>
      </c>
      <c r="M180" s="18">
        <f>(IF((VLOOKUP(Table2[[#This Row],[SKU]],'[1]All Skus'!$A:$Y,2,FALSE))="AMX",(VLOOKUP(Table2[[#This Row],[SKU]],'[1]All Skus'!$A:$Y,17,FALSE)),""))</f>
        <v>0</v>
      </c>
      <c r="N180" s="23">
        <f>(IF((VLOOKUP(Table2[[#This Row],[SKU]],'[1]All Skus'!$A:$Y,2,FALSE))="AMX",(VLOOKUP(Table2[[#This Row],[SKU]],'[1]All Skus'!$A:$Y,18,FALSE)),""))</f>
        <v>1</v>
      </c>
      <c r="O180" s="23">
        <f>(IF((VLOOKUP(Table2[[#This Row],[SKU]],'[1]All Skus'!$A:$Y,2,FALSE))="AMX",(VLOOKUP(Table2[[#This Row],[SKU]],'[1]All Skus'!$A:$Y,19,FALSE)),""))</f>
        <v>8</v>
      </c>
      <c r="P180" s="23">
        <f>(IF((VLOOKUP(Table2[[#This Row],[SKU]],'[1]All Skus'!$A:$Y,2,FALSE))="AMX",(VLOOKUP(Table2[[#This Row],[SKU]],'[1]All Skus'!$A:$Y,20,FALSE)),""))</f>
        <v>1.5</v>
      </c>
      <c r="Q180" s="23">
        <f>(IF((VLOOKUP(Table2[[#This Row],[SKU]],'[1]All Skus'!$A:$Y,2,FALSE))="AMX",(VLOOKUP(Table2[[#This Row],[SKU]],'[1]All Skus'!$A:$Y,21,FALSE)),""))</f>
        <v>11.2</v>
      </c>
      <c r="R180" s="18" t="str">
        <f>(IF((VLOOKUP(Table2[[#This Row],[SKU]],'[1]All Skus'!$A:$Y,2,FALSE))="AMX",(VLOOKUP(Table2[[#This Row],[SKU]],'[1]All Skus'!$A:$Y,22,FALSE)),""))</f>
        <v>US</v>
      </c>
      <c r="S180" s="18" t="str">
        <f>(IF((VLOOKUP(Table2[[#This Row],[SKU]],'[1]All Skus'!$A:$Y,2,FALSE))="AMX",(VLOOKUP(Table2[[#This Row],[SKU]],'[1]All Skus'!$A:$Y,23,FALSE)),""))</f>
        <v>Compliant</v>
      </c>
      <c r="T180" s="24" t="str">
        <f>(IF((VLOOKUP(Table2[[#This Row],[SKU]],'[1]All Skus'!$A:$Y,2,FALSE))="AMX",(VLOOKUP(Table2[[#This Row],[SKU]],'[1]All Skus'!$A:$Y,24,FALSE)),""))</f>
        <v>https://www.amx.com/en-US/products/hpx-av103-rgb-plusa-r</v>
      </c>
      <c r="U180" s="18">
        <v>178</v>
      </c>
    </row>
    <row r="181" spans="1:21" ht="15" customHeight="1" x14ac:dyDescent="0.3">
      <c r="A181" s="16" t="s">
        <v>199</v>
      </c>
      <c r="B181" s="17" t="str">
        <f>(IF((VLOOKUP(Table2[[#This Row],[SKU]],'[1]All Skus'!$A:$Y,2,FALSE))="AMX",(VLOOKUP(Table2[[#This Row],[SKU]],'[1]All Skus'!$A:$Y,3,FALSE)),""))</f>
        <v>Architectural Connectivity</v>
      </c>
      <c r="C181" s="17" t="str">
        <f>(IF((VLOOKUP(Table2[[#This Row],[SKU]],'[1]All Skus'!$A:$Y,2,FALSE))="AMX",(VLOOKUP(Table2[[#This Row],[SKU]],'[1]All Skus'!$A:$Y,4,FALSE)),""))</f>
        <v>HPX-AV102-USB-R</v>
      </c>
      <c r="D181" s="18" t="str">
        <f>(IF((VLOOKUP(Table2[[#This Row],[SKU]],'[1]All Skus'!$A:$Y,2,FALSE))="AMX",(VLOOKUP(Table2[[#This Row],[SKU]],'[1]All Skus'!$A:$Y,5,FALSE)),""))</f>
        <v>AMX-ENV</v>
      </c>
      <c r="E181" s="19">
        <f>(IF((VLOOKUP(Table2[[#This Row],[SKU]],'[1]All Skus'!$A:$Y,2,FALSE))="AMX",(VLOOKUP(Table2[[#This Row],[SKU]],'[1]All Skus'!$A:$Y,6,FALSE)),""))</f>
        <v>0</v>
      </c>
      <c r="F181" s="19">
        <f>(IF((VLOOKUP(Table2[[#This Row],[SKU]],'[1]All Skus'!$A:$Y,2,FALSE))="AMX",(VLOOKUP(Table2[[#This Row],[SKU]],'[1]All Skus'!$A:$Y,7,FALSE)),""))</f>
        <v>0</v>
      </c>
      <c r="G181" s="20" t="str">
        <f>(IF((VLOOKUP(Table2[[#This Row],[SKU]],'[1]All Skus'!$A:$Y,2,FALSE))="AMX",(VLOOKUP(Table2[[#This Row],[SKU]],'[1]All Skus'!$A:$Y,8,FALSE)),""))</f>
        <v>USB 3.0 retractable cable module for Hydraport</v>
      </c>
      <c r="H181" s="20" t="str">
        <f>(IF((VLOOKUP(Table2[[#This Row],[SKU]],'[1]All Skus'!$A:$Y,2,FALSE))="AMX",(VLOOKUP(Table2[[#This Row],[SKU]],'[1]All Skus'!$A:$Y,9,FALSE)),""))</f>
        <v>The HPX-AV102-USB-R USB 3.0 Module with Retractable MyTurn ready Cable provides a compact solution with 4 feet available pullout from Hydraport HPX-600, 900 and 1200 Connection Ports or Touch Connection Ports</v>
      </c>
      <c r="I181" s="21">
        <f>(IF((VLOOKUP(Table2[[#This Row],[SKU]],'[1]All Skus'!$A:$Y,2,FALSE))="AMX",(VLOOKUP(Table2[[#This Row],[SKU]],'[1]All Skus'!$A:$Y,10,FALSE)),""))</f>
        <v>385</v>
      </c>
      <c r="J181" s="21">
        <f>(IF((VLOOKUP(Table2[[#This Row],[SKU]],'[1]All Skus'!$A:$Y,2,FALSE))="AMX",(VLOOKUP(Table2[[#This Row],[SKU]],'[1]All Skus'!$A:$Y,11,FALSE)),""))</f>
        <v>385</v>
      </c>
      <c r="K181" s="22">
        <f>(IF((VLOOKUP(Table2[[#This Row],[SKU]],'[1]All Skus'!$A:$Y,2,FALSE))="AMX",(VLOOKUP(Table2[[#This Row],[SKU]],'[1]All Skus'!$A:$Y,15,FALSE)),""))</f>
        <v>0</v>
      </c>
      <c r="L181" s="18">
        <f>(IF((VLOOKUP(Table2[[#This Row],[SKU]],'[1]All Skus'!$A:$Y,2,FALSE))="AMX",(VLOOKUP(Table2[[#This Row],[SKU]],'[1]All Skus'!$A:$Y,16,FALSE)),""))</f>
        <v>718878025161</v>
      </c>
      <c r="M181" s="18">
        <f>(IF((VLOOKUP(Table2[[#This Row],[SKU]],'[1]All Skus'!$A:$Y,2,FALSE))="AMX",(VLOOKUP(Table2[[#This Row],[SKU]],'[1]All Skus'!$A:$Y,17,FALSE)),""))</f>
        <v>0</v>
      </c>
      <c r="N181" s="23">
        <f>(IF((VLOOKUP(Table2[[#This Row],[SKU]],'[1]All Skus'!$A:$Y,2,FALSE))="AMX",(VLOOKUP(Table2[[#This Row],[SKU]],'[1]All Skus'!$A:$Y,18,FALSE)),""))</f>
        <v>1</v>
      </c>
      <c r="O181" s="23">
        <f>(IF((VLOOKUP(Table2[[#This Row],[SKU]],'[1]All Skus'!$A:$Y,2,FALSE))="AMX",(VLOOKUP(Table2[[#This Row],[SKU]],'[1]All Skus'!$A:$Y,19,FALSE)),""))</f>
        <v>8</v>
      </c>
      <c r="P181" s="23">
        <f>(IF((VLOOKUP(Table2[[#This Row],[SKU]],'[1]All Skus'!$A:$Y,2,FALSE))="AMX",(VLOOKUP(Table2[[#This Row],[SKU]],'[1]All Skus'!$A:$Y,20,FALSE)),""))</f>
        <v>1.5</v>
      </c>
      <c r="Q181" s="23">
        <f>(IF((VLOOKUP(Table2[[#This Row],[SKU]],'[1]All Skus'!$A:$Y,2,FALSE))="AMX",(VLOOKUP(Table2[[#This Row],[SKU]],'[1]All Skus'!$A:$Y,21,FALSE)),""))</f>
        <v>11.2</v>
      </c>
      <c r="R181" s="18" t="str">
        <f>(IF((VLOOKUP(Table2[[#This Row],[SKU]],'[1]All Skus'!$A:$Y,2,FALSE))="AMX",(VLOOKUP(Table2[[#This Row],[SKU]],'[1]All Skus'!$A:$Y,22,FALSE)),""))</f>
        <v>US</v>
      </c>
      <c r="S181" s="18" t="str">
        <f>(IF((VLOOKUP(Table2[[#This Row],[SKU]],'[1]All Skus'!$A:$Y,2,FALSE))="AMX",(VLOOKUP(Table2[[#This Row],[SKU]],'[1]All Skus'!$A:$Y,23,FALSE)),""))</f>
        <v>Compliant</v>
      </c>
      <c r="T181" s="24" t="str">
        <f>(IF((VLOOKUP(Table2[[#This Row],[SKU]],'[1]All Skus'!$A:$Y,2,FALSE))="AMX",(VLOOKUP(Table2[[#This Row],[SKU]],'[1]All Skus'!$A:$Y,24,FALSE)),""))</f>
        <v>https://www.amx.com/en-US/products/hpx-av102-usb-r</v>
      </c>
      <c r="U181" s="18">
        <v>179</v>
      </c>
    </row>
    <row r="182" spans="1:21" ht="15" customHeight="1" x14ac:dyDescent="0.3">
      <c r="A182" s="16" t="s">
        <v>200</v>
      </c>
      <c r="B182" s="17" t="str">
        <f>(IF((VLOOKUP(Table2[[#This Row],[SKU]],'[1]All Skus'!$A:$Y,2,FALSE))="AMX",(VLOOKUP(Table2[[#This Row],[SKU]],'[1]All Skus'!$A:$Y,3,FALSE)),""))</f>
        <v>Architectural Connectivity</v>
      </c>
      <c r="C182" s="17" t="str">
        <f>(IF((VLOOKUP(Table2[[#This Row],[SKU]],'[1]All Skus'!$A:$Y,2,FALSE))="AMX",(VLOOKUP(Table2[[#This Row],[SKU]],'[1]All Skus'!$A:$Y,4,FALSE)),""))</f>
        <v>HPX-AV102A-DP-R</v>
      </c>
      <c r="D182" s="18" t="str">
        <f>(IF((VLOOKUP(Table2[[#This Row],[SKU]],'[1]All Skus'!$A:$Y,2,FALSE))="AMX",(VLOOKUP(Table2[[#This Row],[SKU]],'[1]All Skus'!$A:$Y,5,FALSE)),""))</f>
        <v>AMX-ENV</v>
      </c>
      <c r="E182" s="19">
        <f>(IF((VLOOKUP(Table2[[#This Row],[SKU]],'[1]All Skus'!$A:$Y,2,FALSE))="AMX",(VLOOKUP(Table2[[#This Row],[SKU]],'[1]All Skus'!$A:$Y,6,FALSE)),""))</f>
        <v>0</v>
      </c>
      <c r="F182" s="28" t="str">
        <f>(IF((VLOOKUP(Table2[[#This Row],[SKU]],'[1]All Skus'!$A:$Y,2,FALSE))="AMX",(VLOOKUP(Table2[[#This Row],[SKU]],'[1]All Skus'!$A:$Y,7,FALSE)),""))</f>
        <v>Limited Quantity - REDUCED</v>
      </c>
      <c r="G182" s="20" t="str">
        <f>(IF((VLOOKUP(Table2[[#This Row],[SKU]],'[1]All Skus'!$A:$Y,2,FALSE))="AMX",(VLOOKUP(Table2[[#This Row],[SKU]],'[1]All Skus'!$A:$Y,8,FALSE)),""))</f>
        <v>DisplayPort retractable cable module for Hydraport</v>
      </c>
      <c r="H182" s="20" t="str">
        <f>(IF((VLOOKUP(Table2[[#This Row],[SKU]],'[1]All Skus'!$A:$Y,2,FALSE))="AMX",(VLOOKUP(Table2[[#This Row],[SKU]],'[1]All Skus'!$A:$Y,9,FALSE)),""))</f>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
      <c r="I182" s="21">
        <f>(IF((VLOOKUP(Table2[[#This Row],[SKU]],'[1]All Skus'!$A:$Y,2,FALSE))="AMX",(VLOOKUP(Table2[[#This Row],[SKU]],'[1]All Skus'!$A:$Y,10,FALSE)),""))</f>
        <v>165</v>
      </c>
      <c r="J182" s="21">
        <f>(IF((VLOOKUP(Table2[[#This Row],[SKU]],'[1]All Skus'!$A:$Y,2,FALSE))="AMX",(VLOOKUP(Table2[[#This Row],[SKU]],'[1]All Skus'!$A:$Y,11,FALSE)),""))</f>
        <v>165</v>
      </c>
      <c r="K182" s="22">
        <f>(IF((VLOOKUP(Table2[[#This Row],[SKU]],'[1]All Skus'!$A:$Y,2,FALSE))="AMX",(VLOOKUP(Table2[[#This Row],[SKU]],'[1]All Skus'!$A:$Y,15,FALSE)),""))</f>
        <v>0</v>
      </c>
      <c r="L182" s="18">
        <f>(IF((VLOOKUP(Table2[[#This Row],[SKU]],'[1]All Skus'!$A:$Y,2,FALSE))="AMX",(VLOOKUP(Table2[[#This Row],[SKU]],'[1]All Skus'!$A:$Y,16,FALSE)),""))</f>
        <v>718878032930</v>
      </c>
      <c r="M182" s="18">
        <f>(IF((VLOOKUP(Table2[[#This Row],[SKU]],'[1]All Skus'!$A:$Y,2,FALSE))="AMX",(VLOOKUP(Table2[[#This Row],[SKU]],'[1]All Skus'!$A:$Y,17,FALSE)),""))</f>
        <v>0</v>
      </c>
      <c r="N182" s="23">
        <f>(IF((VLOOKUP(Table2[[#This Row],[SKU]],'[1]All Skus'!$A:$Y,2,FALSE))="AMX",(VLOOKUP(Table2[[#This Row],[SKU]],'[1]All Skus'!$A:$Y,18,FALSE)),""))</f>
        <v>1</v>
      </c>
      <c r="O182" s="23">
        <f>(IF((VLOOKUP(Table2[[#This Row],[SKU]],'[1]All Skus'!$A:$Y,2,FALSE))="AMX",(VLOOKUP(Table2[[#This Row],[SKU]],'[1]All Skus'!$A:$Y,19,FALSE)),""))</f>
        <v>8</v>
      </c>
      <c r="P182" s="23">
        <f>(IF((VLOOKUP(Table2[[#This Row],[SKU]],'[1]All Skus'!$A:$Y,2,FALSE))="AMX",(VLOOKUP(Table2[[#This Row],[SKU]],'[1]All Skus'!$A:$Y,20,FALSE)),""))</f>
        <v>1.5</v>
      </c>
      <c r="Q182" s="23">
        <f>(IF((VLOOKUP(Table2[[#This Row],[SKU]],'[1]All Skus'!$A:$Y,2,FALSE))="AMX",(VLOOKUP(Table2[[#This Row],[SKU]],'[1]All Skus'!$A:$Y,21,FALSE)),""))</f>
        <v>11.2</v>
      </c>
      <c r="R182" s="18" t="str">
        <f>(IF((VLOOKUP(Table2[[#This Row],[SKU]],'[1]All Skus'!$A:$Y,2,FALSE))="AMX",(VLOOKUP(Table2[[#This Row],[SKU]],'[1]All Skus'!$A:$Y,22,FALSE)),""))</f>
        <v>US</v>
      </c>
      <c r="S182" s="18" t="str">
        <f>(IF((VLOOKUP(Table2[[#This Row],[SKU]],'[1]All Skus'!$A:$Y,2,FALSE))="AMX",(VLOOKUP(Table2[[#This Row],[SKU]],'[1]All Skus'!$A:$Y,23,FALSE)),""))</f>
        <v>Compliant</v>
      </c>
      <c r="T182" s="24" t="str">
        <f>(IF((VLOOKUP(Table2[[#This Row],[SKU]],'[1]All Skus'!$A:$Y,2,FALSE))="AMX",(VLOOKUP(Table2[[#This Row],[SKU]],'[1]All Skus'!$A:$Y,24,FALSE)),""))</f>
        <v>https://www.amx.com/en-US/products/hpx-av102a-dp-r</v>
      </c>
      <c r="U182" s="18">
        <v>180</v>
      </c>
    </row>
    <row r="183" spans="1:21" ht="15" customHeight="1" x14ac:dyDescent="0.3">
      <c r="A183" s="16" t="s">
        <v>201</v>
      </c>
      <c r="B183" s="17" t="str">
        <f>(IF((VLOOKUP(Table2[[#This Row],[SKU]],'[1]All Skus'!$A:$Y,2,FALSE))="AMX",(VLOOKUP(Table2[[#This Row],[SKU]],'[1]All Skus'!$A:$Y,3,FALSE)),""))</f>
        <v>Architectural Connectivity</v>
      </c>
      <c r="C183" s="17" t="str">
        <f>(IF((VLOOKUP(Table2[[#This Row],[SKU]],'[1]All Skus'!$A:$Y,2,FALSE))="AMX",(VLOOKUP(Table2[[#This Row],[SKU]],'[1]All Skus'!$A:$Y,4,FALSE)),""))</f>
        <v>HPX-AV102A-MDP-R</v>
      </c>
      <c r="D183" s="18" t="str">
        <f>(IF((VLOOKUP(Table2[[#This Row],[SKU]],'[1]All Skus'!$A:$Y,2,FALSE))="AMX",(VLOOKUP(Table2[[#This Row],[SKU]],'[1]All Skus'!$A:$Y,5,FALSE)),""))</f>
        <v>AMX-ENV</v>
      </c>
      <c r="E183" s="19">
        <f>(IF((VLOOKUP(Table2[[#This Row],[SKU]],'[1]All Skus'!$A:$Y,2,FALSE))="AMX",(VLOOKUP(Table2[[#This Row],[SKU]],'[1]All Skus'!$A:$Y,6,FALSE)),""))</f>
        <v>0</v>
      </c>
      <c r="F183" s="28" t="str">
        <f>(IF((VLOOKUP(Table2[[#This Row],[SKU]],'[1]All Skus'!$A:$Y,2,FALSE))="AMX",(VLOOKUP(Table2[[#This Row],[SKU]],'[1]All Skus'!$A:$Y,7,FALSE)),""))</f>
        <v>Limited Quantity - REDUCED</v>
      </c>
      <c r="G183" s="20" t="str">
        <f>(IF((VLOOKUP(Table2[[#This Row],[SKU]],'[1]All Skus'!$A:$Y,2,FALSE))="AMX",(VLOOKUP(Table2[[#This Row],[SKU]],'[1]All Skus'!$A:$Y,8,FALSE)),""))</f>
        <v>Mini-DisplayPort retractable cable module for Hydraport</v>
      </c>
      <c r="H183" s="20" t="str">
        <f>(IF((VLOOKUP(Table2[[#This Row],[SKU]],'[1]All Skus'!$A:$Y,2,FALSE))="AMX",(VLOOKUP(Table2[[#This Row],[SKU]],'[1]All Skus'!$A:$Y,9,FALSE)),""))</f>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
      <c r="I183" s="21">
        <f>(IF((VLOOKUP(Table2[[#This Row],[SKU]],'[1]All Skus'!$A:$Y,2,FALSE))="AMX",(VLOOKUP(Table2[[#This Row],[SKU]],'[1]All Skus'!$A:$Y,10,FALSE)),""))</f>
        <v>160</v>
      </c>
      <c r="J183" s="21">
        <f>(IF((VLOOKUP(Table2[[#This Row],[SKU]],'[1]All Skus'!$A:$Y,2,FALSE))="AMX",(VLOOKUP(Table2[[#This Row],[SKU]],'[1]All Skus'!$A:$Y,11,FALSE)),""))</f>
        <v>160</v>
      </c>
      <c r="K183" s="22">
        <f>(IF((VLOOKUP(Table2[[#This Row],[SKU]],'[1]All Skus'!$A:$Y,2,FALSE))="AMX",(VLOOKUP(Table2[[#This Row],[SKU]],'[1]All Skus'!$A:$Y,15,FALSE)),""))</f>
        <v>0</v>
      </c>
      <c r="L183" s="18">
        <f>(IF((VLOOKUP(Table2[[#This Row],[SKU]],'[1]All Skus'!$A:$Y,2,FALSE))="AMX",(VLOOKUP(Table2[[#This Row],[SKU]],'[1]All Skus'!$A:$Y,16,FALSE)),""))</f>
        <v>718878022818</v>
      </c>
      <c r="M183" s="18">
        <f>(IF((VLOOKUP(Table2[[#This Row],[SKU]],'[1]All Skus'!$A:$Y,2,FALSE))="AMX",(VLOOKUP(Table2[[#This Row],[SKU]],'[1]All Skus'!$A:$Y,17,FALSE)),""))</f>
        <v>0</v>
      </c>
      <c r="N183" s="23">
        <f>(IF((VLOOKUP(Table2[[#This Row],[SKU]],'[1]All Skus'!$A:$Y,2,FALSE))="AMX",(VLOOKUP(Table2[[#This Row],[SKU]],'[1]All Skus'!$A:$Y,18,FALSE)),""))</f>
        <v>1</v>
      </c>
      <c r="O183" s="23">
        <f>(IF((VLOOKUP(Table2[[#This Row],[SKU]],'[1]All Skus'!$A:$Y,2,FALSE))="AMX",(VLOOKUP(Table2[[#This Row],[SKU]],'[1]All Skus'!$A:$Y,19,FALSE)),""))</f>
        <v>8</v>
      </c>
      <c r="P183" s="23">
        <f>(IF((VLOOKUP(Table2[[#This Row],[SKU]],'[1]All Skus'!$A:$Y,2,FALSE))="AMX",(VLOOKUP(Table2[[#This Row],[SKU]],'[1]All Skus'!$A:$Y,20,FALSE)),""))</f>
        <v>1.5</v>
      </c>
      <c r="Q183" s="23">
        <f>(IF((VLOOKUP(Table2[[#This Row],[SKU]],'[1]All Skus'!$A:$Y,2,FALSE))="AMX",(VLOOKUP(Table2[[#This Row],[SKU]],'[1]All Skus'!$A:$Y,21,FALSE)),""))</f>
        <v>11.2</v>
      </c>
      <c r="R183" s="18" t="str">
        <f>(IF((VLOOKUP(Table2[[#This Row],[SKU]],'[1]All Skus'!$A:$Y,2,FALSE))="AMX",(VLOOKUP(Table2[[#This Row],[SKU]],'[1]All Skus'!$A:$Y,22,FALSE)),""))</f>
        <v>US</v>
      </c>
      <c r="S183" s="18" t="str">
        <f>(IF((VLOOKUP(Table2[[#This Row],[SKU]],'[1]All Skus'!$A:$Y,2,FALSE))="AMX",(VLOOKUP(Table2[[#This Row],[SKU]],'[1]All Skus'!$A:$Y,23,FALSE)),""))</f>
        <v>Compliant</v>
      </c>
      <c r="T183" s="24" t="str">
        <f>(IF((VLOOKUP(Table2[[#This Row],[SKU]],'[1]All Skus'!$A:$Y,2,FALSE))="AMX",(VLOOKUP(Table2[[#This Row],[SKU]],'[1]All Skus'!$A:$Y,24,FALSE)),""))</f>
        <v>https://www.amx.com/en-US/products/hpx-av102a-mdp-r</v>
      </c>
      <c r="U183" s="18">
        <v>181</v>
      </c>
    </row>
    <row r="184" spans="1:21" ht="15" customHeight="1" x14ac:dyDescent="0.3">
      <c r="A184" s="16" t="s">
        <v>202</v>
      </c>
      <c r="B184" s="17" t="str">
        <f>(IF((VLOOKUP(Table2[[#This Row],[SKU]],'[1]All Skus'!$A:$Y,2,FALSE))="AMX",(VLOOKUP(Table2[[#This Row],[SKU]],'[1]All Skus'!$A:$Y,3,FALSE)),""))</f>
        <v>Architectural Connectivity</v>
      </c>
      <c r="C184" s="17" t="str">
        <f>(IF((VLOOKUP(Table2[[#This Row],[SKU]],'[1]All Skus'!$A:$Y,2,FALSE))="AMX",(VLOOKUP(Table2[[#This Row],[SKU]],'[1]All Skus'!$A:$Y,4,FALSE)),""))</f>
        <v>HPX-N100-RJ45</v>
      </c>
      <c r="D184" s="18" t="str">
        <f>(IF((VLOOKUP(Table2[[#This Row],[SKU]],'[1]All Skus'!$A:$Y,2,FALSE))="AMX",(VLOOKUP(Table2[[#This Row],[SKU]],'[1]All Skus'!$A:$Y,5,FALSE)),""))</f>
        <v>AMX-ENV</v>
      </c>
      <c r="E184" s="19">
        <f>(IF((VLOOKUP(Table2[[#This Row],[SKU]],'[1]All Skus'!$A:$Y,2,FALSE))="AMX",(VLOOKUP(Table2[[#This Row],[SKU]],'[1]All Skus'!$A:$Y,6,FALSE)),""))</f>
        <v>0</v>
      </c>
      <c r="F184" s="19">
        <f>(IF((VLOOKUP(Table2[[#This Row],[SKU]],'[1]All Skus'!$A:$Y,2,FALSE))="AMX",(VLOOKUP(Table2[[#This Row],[SKU]],'[1]All Skus'!$A:$Y,7,FALSE)),""))</f>
        <v>0</v>
      </c>
      <c r="G184" s="20" t="str">
        <f>(IF((VLOOKUP(Table2[[#This Row],[SKU]],'[1]All Skus'!$A:$Y,2,FALSE))="AMX",(VLOOKUP(Table2[[#This Row],[SKU]],'[1]All Skus'!$A:$Y,8,FALSE)),""))</f>
        <v>Single RJ-45 module for Hydraport</v>
      </c>
      <c r="H184" s="20" t="str">
        <f>(IF((VLOOKUP(Table2[[#This Row],[SKU]],'[1]All Skus'!$A:$Y,2,FALSE))="AMX",(VLOOKUP(Table2[[#This Row],[SKU]],'[1]All Skus'!$A:$Y,9,FALSE)),""))</f>
        <v>The HPX-N100-RJ45, Single Ethernet Module, provides a single RJ-45 connection to the Hydraport HPX-600,900,1200 and 1600 Connection Ports</v>
      </c>
      <c r="I184" s="21">
        <f>(IF((VLOOKUP(Table2[[#This Row],[SKU]],'[1]All Skus'!$A:$Y,2,FALSE))="AMX",(VLOOKUP(Table2[[#This Row],[SKU]],'[1]All Skus'!$A:$Y,10,FALSE)),""))</f>
        <v>70</v>
      </c>
      <c r="J184" s="21">
        <f>(IF((VLOOKUP(Table2[[#This Row],[SKU]],'[1]All Skus'!$A:$Y,2,FALSE))="AMX",(VLOOKUP(Table2[[#This Row],[SKU]],'[1]All Skus'!$A:$Y,11,FALSE)),""))</f>
        <v>70</v>
      </c>
      <c r="K184" s="22">
        <f>(IF((VLOOKUP(Table2[[#This Row],[SKU]],'[1]All Skus'!$A:$Y,2,FALSE))="AMX",(VLOOKUP(Table2[[#This Row],[SKU]],'[1]All Skus'!$A:$Y,15,FALSE)),""))</f>
        <v>0</v>
      </c>
      <c r="L184" s="18">
        <f>(IF((VLOOKUP(Table2[[#This Row],[SKU]],'[1]All Skus'!$A:$Y,2,FALSE))="AMX",(VLOOKUP(Table2[[#This Row],[SKU]],'[1]All Skus'!$A:$Y,16,FALSE)),""))</f>
        <v>718878007877</v>
      </c>
      <c r="M184" s="18">
        <f>(IF((VLOOKUP(Table2[[#This Row],[SKU]],'[1]All Skus'!$A:$Y,2,FALSE))="AMX",(VLOOKUP(Table2[[#This Row],[SKU]],'[1]All Skus'!$A:$Y,17,FALSE)),""))</f>
        <v>0</v>
      </c>
      <c r="N184" s="23">
        <f>(IF((VLOOKUP(Table2[[#This Row],[SKU]],'[1]All Skus'!$A:$Y,2,FALSE))="AMX",(VLOOKUP(Table2[[#This Row],[SKU]],'[1]All Skus'!$A:$Y,18,FALSE)),""))</f>
        <v>0.1</v>
      </c>
      <c r="O184" s="23">
        <f>(IF((VLOOKUP(Table2[[#This Row],[SKU]],'[1]All Skus'!$A:$Y,2,FALSE))="AMX",(VLOOKUP(Table2[[#This Row],[SKU]],'[1]All Skus'!$A:$Y,19,FALSE)),""))</f>
        <v>2.0499999999999998</v>
      </c>
      <c r="P184" s="23">
        <f>(IF((VLOOKUP(Table2[[#This Row],[SKU]],'[1]All Skus'!$A:$Y,2,FALSE))="AMX",(VLOOKUP(Table2[[#This Row],[SKU]],'[1]All Skus'!$A:$Y,20,FALSE)),""))</f>
        <v>1</v>
      </c>
      <c r="Q184" s="23">
        <f>(IF((VLOOKUP(Table2[[#This Row],[SKU]],'[1]All Skus'!$A:$Y,2,FALSE))="AMX",(VLOOKUP(Table2[[#This Row],[SKU]],'[1]All Skus'!$A:$Y,21,FALSE)),""))</f>
        <v>2</v>
      </c>
      <c r="R184" s="18" t="str">
        <f>(IF((VLOOKUP(Table2[[#This Row],[SKU]],'[1]All Skus'!$A:$Y,2,FALSE))="AMX",(VLOOKUP(Table2[[#This Row],[SKU]],'[1]All Skus'!$A:$Y,22,FALSE)),""))</f>
        <v>US</v>
      </c>
      <c r="S184" s="18" t="str">
        <f>(IF((VLOOKUP(Table2[[#This Row],[SKU]],'[1]All Skus'!$A:$Y,2,FALSE))="AMX",(VLOOKUP(Table2[[#This Row],[SKU]],'[1]All Skus'!$A:$Y,23,FALSE)),""))</f>
        <v>Compliant</v>
      </c>
      <c r="T184" s="24" t="str">
        <f>(IF((VLOOKUP(Table2[[#This Row],[SKU]],'[1]All Skus'!$A:$Y,2,FALSE))="AMX",(VLOOKUP(Table2[[#This Row],[SKU]],'[1]All Skus'!$A:$Y,24,FALSE)),""))</f>
        <v>https://www.amx.com/en-US/products/hpx-n100-rj45</v>
      </c>
      <c r="U184" s="18">
        <v>182</v>
      </c>
    </row>
    <row r="185" spans="1:21" ht="15" customHeight="1" x14ac:dyDescent="0.3">
      <c r="A185" s="16" t="s">
        <v>203</v>
      </c>
      <c r="B185" s="17" t="str">
        <f>(IF((VLOOKUP(Table2[[#This Row],[SKU]],'[1]All Skus'!$A:$Y,2,FALSE))="AMX",(VLOOKUP(Table2[[#This Row],[SKU]],'[1]All Skus'!$A:$Y,3,FALSE)),""))</f>
        <v>Architectural Connectivity</v>
      </c>
      <c r="C185" s="17" t="str">
        <f>(IF((VLOOKUP(Table2[[#This Row],[SKU]],'[1]All Skus'!$A:$Y,2,FALSE))="AMX",(VLOOKUP(Table2[[#This Row],[SKU]],'[1]All Skus'!$A:$Y,4,FALSE)),""))</f>
        <v>HPX-N102-RJ45</v>
      </c>
      <c r="D185" s="18" t="str">
        <f>(IF((VLOOKUP(Table2[[#This Row],[SKU]],'[1]All Skus'!$A:$Y,2,FALSE))="AMX",(VLOOKUP(Table2[[#This Row],[SKU]],'[1]All Skus'!$A:$Y,5,FALSE)),""))</f>
        <v>AMX-ENV</v>
      </c>
      <c r="E185" s="19">
        <f>(IF((VLOOKUP(Table2[[#This Row],[SKU]],'[1]All Skus'!$A:$Y,2,FALSE))="AMX",(VLOOKUP(Table2[[#This Row],[SKU]],'[1]All Skus'!$A:$Y,6,FALSE)),""))</f>
        <v>0</v>
      </c>
      <c r="F185" s="19">
        <f>(IF((VLOOKUP(Table2[[#This Row],[SKU]],'[1]All Skus'!$A:$Y,2,FALSE))="AMX",(VLOOKUP(Table2[[#This Row],[SKU]],'[1]All Skus'!$A:$Y,7,FALSE)),""))</f>
        <v>0</v>
      </c>
      <c r="G185" s="20" t="str">
        <f>(IF((VLOOKUP(Table2[[#This Row],[SKU]],'[1]All Skus'!$A:$Y,2,FALSE))="AMX",(VLOOKUP(Table2[[#This Row],[SKU]],'[1]All Skus'!$A:$Y,8,FALSE)),""))</f>
        <v>Dual RJ-45 module for Hydraport</v>
      </c>
      <c r="H185" s="20" t="str">
        <f>(IF((VLOOKUP(Table2[[#This Row],[SKU]],'[1]All Skus'!$A:$Y,2,FALSE))="AMX",(VLOOKUP(Table2[[#This Row],[SKU]],'[1]All Skus'!$A:$Y,9,FALSE)),""))</f>
        <v>The HPX-N102-RJ45, Dual Ethernet Module, provides two RJ-45 connections to the Hydraport HPX-600,900,1200 and 1600 Connection Ports</v>
      </c>
      <c r="I185" s="21">
        <f>(IF((VLOOKUP(Table2[[#This Row],[SKU]],'[1]All Skus'!$A:$Y,2,FALSE))="AMX",(VLOOKUP(Table2[[#This Row],[SKU]],'[1]All Skus'!$A:$Y,10,FALSE)),""))</f>
        <v>100</v>
      </c>
      <c r="J185" s="21">
        <f>(IF((VLOOKUP(Table2[[#This Row],[SKU]],'[1]All Skus'!$A:$Y,2,FALSE))="AMX",(VLOOKUP(Table2[[#This Row],[SKU]],'[1]All Skus'!$A:$Y,11,FALSE)),""))</f>
        <v>100</v>
      </c>
      <c r="K185" s="22">
        <f>(IF((VLOOKUP(Table2[[#This Row],[SKU]],'[1]All Skus'!$A:$Y,2,FALSE))="AMX",(VLOOKUP(Table2[[#This Row],[SKU]],'[1]All Skus'!$A:$Y,15,FALSE)),""))</f>
        <v>0</v>
      </c>
      <c r="L185" s="18">
        <f>(IF((VLOOKUP(Table2[[#This Row],[SKU]],'[1]All Skus'!$A:$Y,2,FALSE))="AMX",(VLOOKUP(Table2[[#This Row],[SKU]],'[1]All Skus'!$A:$Y,16,FALSE)),""))</f>
        <v>718878007884</v>
      </c>
      <c r="M185" s="18">
        <f>(IF((VLOOKUP(Table2[[#This Row],[SKU]],'[1]All Skus'!$A:$Y,2,FALSE))="AMX",(VLOOKUP(Table2[[#This Row],[SKU]],'[1]All Skus'!$A:$Y,17,FALSE)),""))</f>
        <v>0</v>
      </c>
      <c r="N185" s="23">
        <f>(IF((VLOOKUP(Table2[[#This Row],[SKU]],'[1]All Skus'!$A:$Y,2,FALSE))="AMX",(VLOOKUP(Table2[[#This Row],[SKU]],'[1]All Skus'!$A:$Y,18,FALSE)),""))</f>
        <v>0.1</v>
      </c>
      <c r="O185" s="23">
        <f>(IF((VLOOKUP(Table2[[#This Row],[SKU]],'[1]All Skus'!$A:$Y,2,FALSE))="AMX",(VLOOKUP(Table2[[#This Row],[SKU]],'[1]All Skus'!$A:$Y,19,FALSE)),""))</f>
        <v>2.0499999999999998</v>
      </c>
      <c r="P185" s="23">
        <f>(IF((VLOOKUP(Table2[[#This Row],[SKU]],'[1]All Skus'!$A:$Y,2,FALSE))="AMX",(VLOOKUP(Table2[[#This Row],[SKU]],'[1]All Skus'!$A:$Y,20,FALSE)),""))</f>
        <v>1</v>
      </c>
      <c r="Q185" s="23">
        <f>(IF((VLOOKUP(Table2[[#This Row],[SKU]],'[1]All Skus'!$A:$Y,2,FALSE))="AMX",(VLOOKUP(Table2[[#This Row],[SKU]],'[1]All Skus'!$A:$Y,21,FALSE)),""))</f>
        <v>2</v>
      </c>
      <c r="R185" s="18" t="str">
        <f>(IF((VLOOKUP(Table2[[#This Row],[SKU]],'[1]All Skus'!$A:$Y,2,FALSE))="AMX",(VLOOKUP(Table2[[#This Row],[SKU]],'[1]All Skus'!$A:$Y,22,FALSE)),""))</f>
        <v>US</v>
      </c>
      <c r="S185" s="18" t="str">
        <f>(IF((VLOOKUP(Table2[[#This Row],[SKU]],'[1]All Skus'!$A:$Y,2,FALSE))="AMX",(VLOOKUP(Table2[[#This Row],[SKU]],'[1]All Skus'!$A:$Y,23,FALSE)),""))</f>
        <v>Compliant</v>
      </c>
      <c r="T185" s="24" t="str">
        <f>(IF((VLOOKUP(Table2[[#This Row],[SKU]],'[1]All Skus'!$A:$Y,2,FALSE))="AMX",(VLOOKUP(Table2[[#This Row],[SKU]],'[1]All Skus'!$A:$Y,24,FALSE)),""))</f>
        <v>https://www.amx.com/en-US/products/hpx-n102-rj45</v>
      </c>
      <c r="U185" s="18">
        <v>183</v>
      </c>
    </row>
    <row r="186" spans="1:21" ht="15" customHeight="1" x14ac:dyDescent="0.3">
      <c r="A186" s="16" t="s">
        <v>204</v>
      </c>
      <c r="B186" s="17" t="str">
        <f>(IF((VLOOKUP(Table2[[#This Row],[SKU]],'[1]All Skus'!$A:$Y,2,FALSE))="AMX",(VLOOKUP(Table2[[#This Row],[SKU]],'[1]All Skus'!$A:$Y,3,FALSE)),""))</f>
        <v>Architectural Connectivity</v>
      </c>
      <c r="C186" s="17" t="str">
        <f>(IF((VLOOKUP(Table2[[#This Row],[SKU]],'[1]All Skus'!$A:$Y,2,FALSE))="AMX",(VLOOKUP(Table2[[#This Row],[SKU]],'[1]All Skus'!$A:$Y,4,FALSE)),""))</f>
        <v>HPX-N100-USB</v>
      </c>
      <c r="D186" s="18" t="str">
        <f>(IF((VLOOKUP(Table2[[#This Row],[SKU]],'[1]All Skus'!$A:$Y,2,FALSE))="AMX",(VLOOKUP(Table2[[#This Row],[SKU]],'[1]All Skus'!$A:$Y,5,FALSE)),""))</f>
        <v>AMX-ENV</v>
      </c>
      <c r="E186" s="19">
        <f>(IF((VLOOKUP(Table2[[#This Row],[SKU]],'[1]All Skus'!$A:$Y,2,FALSE))="AMX",(VLOOKUP(Table2[[#This Row],[SKU]],'[1]All Skus'!$A:$Y,6,FALSE)),""))</f>
        <v>0</v>
      </c>
      <c r="F186" s="19">
        <f>(IF((VLOOKUP(Table2[[#This Row],[SKU]],'[1]All Skus'!$A:$Y,2,FALSE))="AMX",(VLOOKUP(Table2[[#This Row],[SKU]],'[1]All Skus'!$A:$Y,7,FALSE)),""))</f>
        <v>0</v>
      </c>
      <c r="G186" s="20" t="str">
        <f>(IF((VLOOKUP(Table2[[#This Row],[SKU]],'[1]All Skus'!$A:$Y,2,FALSE))="AMX",(VLOOKUP(Table2[[#This Row],[SKU]],'[1]All Skus'!$A:$Y,8,FALSE)),""))</f>
        <v>Single USB Device  module for Hydraport</v>
      </c>
      <c r="H186" s="20" t="str">
        <f>(IF((VLOOKUP(Table2[[#This Row],[SKU]],'[1]All Skus'!$A:$Y,2,FALSE))="AMX",(VLOOKUP(Table2[[#This Row],[SKU]],'[1]All Skus'!$A:$Y,9,FALSE)),""))</f>
        <v>The HPX-N100-USB, Single USB Module, provides a single USB connection to the Hydraport HPX-600,900,1200 and 1600 Connection Ports</v>
      </c>
      <c r="I186" s="21">
        <f>(IF((VLOOKUP(Table2[[#This Row],[SKU]],'[1]All Skus'!$A:$Y,2,FALSE))="AMX",(VLOOKUP(Table2[[#This Row],[SKU]],'[1]All Skus'!$A:$Y,10,FALSE)),""))</f>
        <v>80</v>
      </c>
      <c r="J186" s="21">
        <f>(IF((VLOOKUP(Table2[[#This Row],[SKU]],'[1]All Skus'!$A:$Y,2,FALSE))="AMX",(VLOOKUP(Table2[[#This Row],[SKU]],'[1]All Skus'!$A:$Y,11,FALSE)),""))</f>
        <v>80</v>
      </c>
      <c r="K186" s="22">
        <f>(IF((VLOOKUP(Table2[[#This Row],[SKU]],'[1]All Skus'!$A:$Y,2,FALSE))="AMX",(VLOOKUP(Table2[[#This Row],[SKU]],'[1]All Skus'!$A:$Y,15,FALSE)),""))</f>
        <v>0</v>
      </c>
      <c r="L186" s="18">
        <f>(IF((VLOOKUP(Table2[[#This Row],[SKU]],'[1]All Skus'!$A:$Y,2,FALSE))="AMX",(VLOOKUP(Table2[[#This Row],[SKU]],'[1]All Skus'!$A:$Y,16,FALSE)),""))</f>
        <v>718878007891</v>
      </c>
      <c r="M186" s="18">
        <f>(IF((VLOOKUP(Table2[[#This Row],[SKU]],'[1]All Skus'!$A:$Y,2,FALSE))="AMX",(VLOOKUP(Table2[[#This Row],[SKU]],'[1]All Skus'!$A:$Y,17,FALSE)),""))</f>
        <v>0</v>
      </c>
      <c r="N186" s="23">
        <f>(IF((VLOOKUP(Table2[[#This Row],[SKU]],'[1]All Skus'!$A:$Y,2,FALSE))="AMX",(VLOOKUP(Table2[[#This Row],[SKU]],'[1]All Skus'!$A:$Y,18,FALSE)),""))</f>
        <v>0.25</v>
      </c>
      <c r="O186" s="23">
        <f>(IF((VLOOKUP(Table2[[#This Row],[SKU]],'[1]All Skus'!$A:$Y,2,FALSE))="AMX",(VLOOKUP(Table2[[#This Row],[SKU]],'[1]All Skus'!$A:$Y,19,FALSE)),""))</f>
        <v>2.0499999999999998</v>
      </c>
      <c r="P186" s="23">
        <f>(IF((VLOOKUP(Table2[[#This Row],[SKU]],'[1]All Skus'!$A:$Y,2,FALSE))="AMX",(VLOOKUP(Table2[[#This Row],[SKU]],'[1]All Skus'!$A:$Y,20,FALSE)),""))</f>
        <v>1</v>
      </c>
      <c r="Q186" s="23">
        <f>(IF((VLOOKUP(Table2[[#This Row],[SKU]],'[1]All Skus'!$A:$Y,2,FALSE))="AMX",(VLOOKUP(Table2[[#This Row],[SKU]],'[1]All Skus'!$A:$Y,21,FALSE)),""))</f>
        <v>72</v>
      </c>
      <c r="R186" s="18" t="str">
        <f>(IF((VLOOKUP(Table2[[#This Row],[SKU]],'[1]All Skus'!$A:$Y,2,FALSE))="AMX",(VLOOKUP(Table2[[#This Row],[SKU]],'[1]All Skus'!$A:$Y,22,FALSE)),""))</f>
        <v>US</v>
      </c>
      <c r="S186" s="18" t="str">
        <f>(IF((VLOOKUP(Table2[[#This Row],[SKU]],'[1]All Skus'!$A:$Y,2,FALSE))="AMX",(VLOOKUP(Table2[[#This Row],[SKU]],'[1]All Skus'!$A:$Y,23,FALSE)),""))</f>
        <v>Compliant</v>
      </c>
      <c r="T186" s="24" t="str">
        <f>(IF((VLOOKUP(Table2[[#This Row],[SKU]],'[1]All Skus'!$A:$Y,2,FALSE))="AMX",(VLOOKUP(Table2[[#This Row],[SKU]],'[1]All Skus'!$A:$Y,24,FALSE)),""))</f>
        <v>https://www.amx.com/en-US/products/hpx-n100-usb</v>
      </c>
      <c r="U186" s="18">
        <v>184</v>
      </c>
    </row>
    <row r="187" spans="1:21" ht="15" customHeight="1" x14ac:dyDescent="0.3">
      <c r="A187" s="16" t="s">
        <v>205</v>
      </c>
      <c r="B187" s="17" t="str">
        <f>(IF((VLOOKUP(Table2[[#This Row],[SKU]],'[1]All Skus'!$A:$Y,2,FALSE))="AMX",(VLOOKUP(Table2[[#This Row],[SKU]],'[1]All Skus'!$A:$Y,3,FALSE)),""))</f>
        <v>Architectural Connectivity</v>
      </c>
      <c r="C187" s="17" t="str">
        <f>(IF((VLOOKUP(Table2[[#This Row],[SKU]],'[1]All Skus'!$A:$Y,2,FALSE))="AMX",(VLOOKUP(Table2[[#This Row],[SKU]],'[1]All Skus'!$A:$Y,4,FALSE)),""))</f>
        <v>HPX-N102-USB</v>
      </c>
      <c r="D187" s="18" t="str">
        <f>(IF((VLOOKUP(Table2[[#This Row],[SKU]],'[1]All Skus'!$A:$Y,2,FALSE))="AMX",(VLOOKUP(Table2[[#This Row],[SKU]],'[1]All Skus'!$A:$Y,5,FALSE)),""))</f>
        <v>AMX-ENV</v>
      </c>
      <c r="E187" s="19">
        <f>(IF((VLOOKUP(Table2[[#This Row],[SKU]],'[1]All Skus'!$A:$Y,2,FALSE))="AMX",(VLOOKUP(Table2[[#This Row],[SKU]],'[1]All Skus'!$A:$Y,6,FALSE)),""))</f>
        <v>0</v>
      </c>
      <c r="F187" s="19">
        <f>(IF((VLOOKUP(Table2[[#This Row],[SKU]],'[1]All Skus'!$A:$Y,2,FALSE))="AMX",(VLOOKUP(Table2[[#This Row],[SKU]],'[1]All Skus'!$A:$Y,7,FALSE)),""))</f>
        <v>0</v>
      </c>
      <c r="G187" s="20" t="str">
        <f>(IF((VLOOKUP(Table2[[#This Row],[SKU]],'[1]All Skus'!$A:$Y,2,FALSE))="AMX",(VLOOKUP(Table2[[#This Row],[SKU]],'[1]All Skus'!$A:$Y,8,FALSE)),""))</f>
        <v>Dual USB Device module for Hydraport</v>
      </c>
      <c r="H187" s="20" t="str">
        <f>(IF((VLOOKUP(Table2[[#This Row],[SKU]],'[1]All Skus'!$A:$Y,2,FALSE))="AMX",(VLOOKUP(Table2[[#This Row],[SKU]],'[1]All Skus'!$A:$Y,9,FALSE)),""))</f>
        <v>The HPX-N102-USB, Dual USB Module with Printed USB Symbol provides a dual USB connection to the Hydraport HPX-600,900,1200 and 1600 Connection Ports</v>
      </c>
      <c r="I187" s="21">
        <f>(IF((VLOOKUP(Table2[[#This Row],[SKU]],'[1]All Skus'!$A:$Y,2,FALSE))="AMX",(VLOOKUP(Table2[[#This Row],[SKU]],'[1]All Skus'!$A:$Y,10,FALSE)),""))</f>
        <v>125</v>
      </c>
      <c r="J187" s="21">
        <f>(IF((VLOOKUP(Table2[[#This Row],[SKU]],'[1]All Skus'!$A:$Y,2,FALSE))="AMX",(VLOOKUP(Table2[[#This Row],[SKU]],'[1]All Skus'!$A:$Y,11,FALSE)),""))</f>
        <v>125</v>
      </c>
      <c r="K187" s="22">
        <f>(IF((VLOOKUP(Table2[[#This Row],[SKU]],'[1]All Skus'!$A:$Y,2,FALSE))="AMX",(VLOOKUP(Table2[[#This Row],[SKU]],'[1]All Skus'!$A:$Y,15,FALSE)),""))</f>
        <v>0</v>
      </c>
      <c r="L187" s="18">
        <f>(IF((VLOOKUP(Table2[[#This Row],[SKU]],'[1]All Skus'!$A:$Y,2,FALSE))="AMX",(VLOOKUP(Table2[[#This Row],[SKU]],'[1]All Skus'!$A:$Y,16,FALSE)),""))</f>
        <v>718878025178</v>
      </c>
      <c r="M187" s="18">
        <f>(IF((VLOOKUP(Table2[[#This Row],[SKU]],'[1]All Skus'!$A:$Y,2,FALSE))="AMX",(VLOOKUP(Table2[[#This Row],[SKU]],'[1]All Skus'!$A:$Y,17,FALSE)),""))</f>
        <v>0</v>
      </c>
      <c r="N187" s="23">
        <f>(IF((VLOOKUP(Table2[[#This Row],[SKU]],'[1]All Skus'!$A:$Y,2,FALSE))="AMX",(VLOOKUP(Table2[[#This Row],[SKU]],'[1]All Skus'!$A:$Y,18,FALSE)),""))</f>
        <v>0.35</v>
      </c>
      <c r="O187" s="23">
        <f>(IF((VLOOKUP(Table2[[#This Row],[SKU]],'[1]All Skus'!$A:$Y,2,FALSE))="AMX",(VLOOKUP(Table2[[#This Row],[SKU]],'[1]All Skus'!$A:$Y,19,FALSE)),""))</f>
        <v>2.0499999999999998</v>
      </c>
      <c r="P187" s="23">
        <f>(IF((VLOOKUP(Table2[[#This Row],[SKU]],'[1]All Skus'!$A:$Y,2,FALSE))="AMX",(VLOOKUP(Table2[[#This Row],[SKU]],'[1]All Skus'!$A:$Y,20,FALSE)),""))</f>
        <v>1</v>
      </c>
      <c r="Q187" s="23">
        <f>(IF((VLOOKUP(Table2[[#This Row],[SKU]],'[1]All Skus'!$A:$Y,2,FALSE))="AMX",(VLOOKUP(Table2[[#This Row],[SKU]],'[1]All Skus'!$A:$Y,21,FALSE)),""))</f>
        <v>72</v>
      </c>
      <c r="R187" s="18" t="str">
        <f>(IF((VLOOKUP(Table2[[#This Row],[SKU]],'[1]All Skus'!$A:$Y,2,FALSE))="AMX",(VLOOKUP(Table2[[#This Row],[SKU]],'[1]All Skus'!$A:$Y,22,FALSE)),""))</f>
        <v>US</v>
      </c>
      <c r="S187" s="18" t="str">
        <f>(IF((VLOOKUP(Table2[[#This Row],[SKU]],'[1]All Skus'!$A:$Y,2,FALSE))="AMX",(VLOOKUP(Table2[[#This Row],[SKU]],'[1]All Skus'!$A:$Y,23,FALSE)),""))</f>
        <v>Compliant</v>
      </c>
      <c r="T187" s="24" t="str">
        <f>(IF((VLOOKUP(Table2[[#This Row],[SKU]],'[1]All Skus'!$A:$Y,2,FALSE))="AMX",(VLOOKUP(Table2[[#This Row],[SKU]],'[1]All Skus'!$A:$Y,24,FALSE)),""))</f>
        <v>https://www.amx.com/en-US/products/hpx-n102-usb</v>
      </c>
      <c r="U187" s="18">
        <v>185</v>
      </c>
    </row>
    <row r="188" spans="1:21" ht="15" customHeight="1" x14ac:dyDescent="0.3">
      <c r="A188" s="16" t="s">
        <v>206</v>
      </c>
      <c r="B188" s="17" t="str">
        <f>(IF((VLOOKUP(Table2[[#This Row],[SKU]],'[1]All Skus'!$A:$Y,2,FALSE))="AMX",(VLOOKUP(Table2[[#This Row],[SKU]],'[1]All Skus'!$A:$Y,3,FALSE)),""))</f>
        <v>Architectural Connectivity</v>
      </c>
      <c r="C188" s="17" t="str">
        <f>(IF((VLOOKUP(Table2[[#This Row],[SKU]],'[1]All Skus'!$A:$Y,2,FALSE))="AMX",(VLOOKUP(Table2[[#This Row],[SKU]],'[1]All Skus'!$A:$Y,4,FALSE)),""))</f>
        <v>HPX-N102-USB-PC</v>
      </c>
      <c r="D188" s="18" t="str">
        <f>(IF((VLOOKUP(Table2[[#This Row],[SKU]],'[1]All Skus'!$A:$Y,2,FALSE))="AMX",(VLOOKUP(Table2[[#This Row],[SKU]],'[1]All Skus'!$A:$Y,5,FALSE)),""))</f>
        <v>AMX-ENV</v>
      </c>
      <c r="E188" s="19">
        <f>(IF((VLOOKUP(Table2[[#This Row],[SKU]],'[1]All Skus'!$A:$Y,2,FALSE))="AMX",(VLOOKUP(Table2[[#This Row],[SKU]],'[1]All Skus'!$A:$Y,6,FALSE)),""))</f>
        <v>0</v>
      </c>
      <c r="F188" s="19">
        <f>(IF((VLOOKUP(Table2[[#This Row],[SKU]],'[1]All Skus'!$A:$Y,2,FALSE))="AMX",(VLOOKUP(Table2[[#This Row],[SKU]],'[1]All Skus'!$A:$Y,7,FALSE)),""))</f>
        <v>0</v>
      </c>
      <c r="G188" s="20" t="str">
        <f>(IF((VLOOKUP(Table2[[#This Row],[SKU]],'[1]All Skus'!$A:$Y,2,FALSE))="AMX",(VLOOKUP(Table2[[#This Row],[SKU]],'[1]All Skus'!$A:$Y,8,FALSE)),""))</f>
        <v>Dual USB Charging module for Hydraport</v>
      </c>
      <c r="H188" s="20" t="str">
        <f>(IF((VLOOKUP(Table2[[#This Row],[SKU]],'[1]All Skus'!$A:$Y,2,FALSE))="AMX",(VLOOKUP(Table2[[#This Row],[SKU]],'[1]All Skus'!$A:$Y,9,FALSE)),""))</f>
        <v>The HPX-N102-USB-PC, Dual USB Module with Printed Charging Symbol provides a dual USB connection to the Hydraport® chassis, it also allows the user to identify USB ports to be used for power charging, power source is included</v>
      </c>
      <c r="I188" s="21">
        <f>(IF((VLOOKUP(Table2[[#This Row],[SKU]],'[1]All Skus'!$A:$Y,2,FALSE))="AMX",(VLOOKUP(Table2[[#This Row],[SKU]],'[1]All Skus'!$A:$Y,10,FALSE)),""))</f>
        <v>263.3</v>
      </c>
      <c r="J188" s="21">
        <f>(IF((VLOOKUP(Table2[[#This Row],[SKU]],'[1]All Skus'!$A:$Y,2,FALSE))="AMX",(VLOOKUP(Table2[[#This Row],[SKU]],'[1]All Skus'!$A:$Y,11,FALSE)),""))</f>
        <v>263.3</v>
      </c>
      <c r="K188" s="22">
        <f>(IF((VLOOKUP(Table2[[#This Row],[SKU]],'[1]All Skus'!$A:$Y,2,FALSE))="AMX",(VLOOKUP(Table2[[#This Row],[SKU]],'[1]All Skus'!$A:$Y,15,FALSE)),""))</f>
        <v>0</v>
      </c>
      <c r="L188" s="18">
        <f>(IF((VLOOKUP(Table2[[#This Row],[SKU]],'[1]All Skus'!$A:$Y,2,FALSE))="AMX",(VLOOKUP(Table2[[#This Row],[SKU]],'[1]All Skus'!$A:$Y,16,FALSE)),""))</f>
        <v>718878249444</v>
      </c>
      <c r="M188" s="18">
        <f>(IF((VLOOKUP(Table2[[#This Row],[SKU]],'[1]All Skus'!$A:$Y,2,FALSE))="AMX",(VLOOKUP(Table2[[#This Row],[SKU]],'[1]All Skus'!$A:$Y,17,FALSE)),""))</f>
        <v>0</v>
      </c>
      <c r="N188" s="23">
        <f>(IF((VLOOKUP(Table2[[#This Row],[SKU]],'[1]All Skus'!$A:$Y,2,FALSE))="AMX",(VLOOKUP(Table2[[#This Row],[SKU]],'[1]All Skus'!$A:$Y,18,FALSE)),""))</f>
        <v>0.6</v>
      </c>
      <c r="O188" s="23">
        <f>(IF((VLOOKUP(Table2[[#This Row],[SKU]],'[1]All Skus'!$A:$Y,2,FALSE))="AMX",(VLOOKUP(Table2[[#This Row],[SKU]],'[1]All Skus'!$A:$Y,19,FALSE)),""))</f>
        <v>2.0499999999999998</v>
      </c>
      <c r="P188" s="23">
        <f>(IF((VLOOKUP(Table2[[#This Row],[SKU]],'[1]All Skus'!$A:$Y,2,FALSE))="AMX",(VLOOKUP(Table2[[#This Row],[SKU]],'[1]All Skus'!$A:$Y,20,FALSE)),""))</f>
        <v>1</v>
      </c>
      <c r="Q188" s="23">
        <f>(IF((VLOOKUP(Table2[[#This Row],[SKU]],'[1]All Skus'!$A:$Y,2,FALSE))="AMX",(VLOOKUP(Table2[[#This Row],[SKU]],'[1]All Skus'!$A:$Y,21,FALSE)),""))</f>
        <v>72</v>
      </c>
      <c r="R188" s="18" t="str">
        <f>(IF((VLOOKUP(Table2[[#This Row],[SKU]],'[1]All Skus'!$A:$Y,2,FALSE))="AMX",(VLOOKUP(Table2[[#This Row],[SKU]],'[1]All Skus'!$A:$Y,22,FALSE)),""))</f>
        <v>CN</v>
      </c>
      <c r="S188" s="18" t="str">
        <f>(IF((VLOOKUP(Table2[[#This Row],[SKU]],'[1]All Skus'!$A:$Y,2,FALSE))="AMX",(VLOOKUP(Table2[[#This Row],[SKU]],'[1]All Skus'!$A:$Y,23,FALSE)),""))</f>
        <v>Compliant</v>
      </c>
      <c r="T188" s="24" t="str">
        <f>(IF((VLOOKUP(Table2[[#This Row],[SKU]],'[1]All Skus'!$A:$Y,2,FALSE))="AMX",(VLOOKUP(Table2[[#This Row],[SKU]],'[1]All Skus'!$A:$Y,24,FALSE)),""))</f>
        <v>https://www.amx.com/en-US/products/hpx-n102-usb-pc</v>
      </c>
      <c r="U188" s="18">
        <v>186</v>
      </c>
    </row>
    <row r="189" spans="1:21" ht="15" customHeight="1" x14ac:dyDescent="0.3">
      <c r="A189" s="16" t="s">
        <v>207</v>
      </c>
      <c r="B189" s="17" t="str">
        <f>(IF((VLOOKUP(Table2[[#This Row],[SKU]],'[1]All Skus'!$A:$Y,2,FALSE))="AMX",(VLOOKUP(Table2[[#This Row],[SKU]],'[1]All Skus'!$A:$Y,3,FALSE)),""))</f>
        <v>Architectural Connectivity</v>
      </c>
      <c r="C189" s="17" t="str">
        <f>(IF((VLOOKUP(Table2[[#This Row],[SKU]],'[1]All Skus'!$A:$Y,2,FALSE))="AMX",(VLOOKUP(Table2[[#This Row],[SKU]],'[1]All Skus'!$A:$Y,4,FALSE)),""))</f>
        <v>HPX-U100-BTN</v>
      </c>
      <c r="D189" s="18" t="str">
        <f>(IF((VLOOKUP(Table2[[#This Row],[SKU]],'[1]All Skus'!$A:$Y,2,FALSE))="AMX",(VLOOKUP(Table2[[#This Row],[SKU]],'[1]All Skus'!$A:$Y,5,FALSE)),""))</f>
        <v>AMX-ENV</v>
      </c>
      <c r="E189" s="19">
        <f>(IF((VLOOKUP(Table2[[#This Row],[SKU]],'[1]All Skus'!$A:$Y,2,FALSE))="AMX",(VLOOKUP(Table2[[#This Row],[SKU]],'[1]All Skus'!$A:$Y,6,FALSE)),""))</f>
        <v>0</v>
      </c>
      <c r="F189" s="19">
        <f>(IF((VLOOKUP(Table2[[#This Row],[SKU]],'[1]All Skus'!$A:$Y,2,FALSE))="AMX",(VLOOKUP(Table2[[#This Row],[SKU]],'[1]All Skus'!$A:$Y,7,FALSE)),""))</f>
        <v>0</v>
      </c>
      <c r="G189" s="20" t="str">
        <f>(IF((VLOOKUP(Table2[[#This Row],[SKU]],'[1]All Skus'!$A:$Y,2,FALSE))="AMX",(VLOOKUP(Table2[[#This Row],[SKU]],'[1]All Skus'!$A:$Y,8,FALSE)),""))</f>
        <v>Single Button module for Hydraport</v>
      </c>
      <c r="H189" s="20" t="str">
        <f>(IF((VLOOKUP(Table2[[#This Row],[SKU]],'[1]All Skus'!$A:$Y,2,FALSE))="AMX",(VLOOKUP(Table2[[#This Row],[SKU]],'[1]All Skus'!$A:$Y,9,FALSE)),""))</f>
        <v>Hydraport Single Button Module</v>
      </c>
      <c r="I189" s="21">
        <f>(IF((VLOOKUP(Table2[[#This Row],[SKU]],'[1]All Skus'!$A:$Y,2,FALSE))="AMX",(VLOOKUP(Table2[[#This Row],[SKU]],'[1]All Skus'!$A:$Y,10,FALSE)),""))</f>
        <v>75</v>
      </c>
      <c r="J189" s="21">
        <f>(IF((VLOOKUP(Table2[[#This Row],[SKU]],'[1]All Skus'!$A:$Y,2,FALSE))="AMX",(VLOOKUP(Table2[[#This Row],[SKU]],'[1]All Skus'!$A:$Y,11,FALSE)),""))</f>
        <v>75</v>
      </c>
      <c r="K189" s="22">
        <f>(IF((VLOOKUP(Table2[[#This Row],[SKU]],'[1]All Skus'!$A:$Y,2,FALSE))="AMX",(VLOOKUP(Table2[[#This Row],[SKU]],'[1]All Skus'!$A:$Y,15,FALSE)),""))</f>
        <v>0</v>
      </c>
      <c r="L189" s="18">
        <f>(IF((VLOOKUP(Table2[[#This Row],[SKU]],'[1]All Skus'!$A:$Y,2,FALSE))="AMX",(VLOOKUP(Table2[[#This Row],[SKU]],'[1]All Skus'!$A:$Y,16,FALSE)),""))</f>
        <v>718878007907</v>
      </c>
      <c r="M189" s="18">
        <f>(IF((VLOOKUP(Table2[[#This Row],[SKU]],'[1]All Skus'!$A:$Y,2,FALSE))="AMX",(VLOOKUP(Table2[[#This Row],[SKU]],'[1]All Skus'!$A:$Y,17,FALSE)),""))</f>
        <v>0</v>
      </c>
      <c r="N189" s="23">
        <f>(IF((VLOOKUP(Table2[[#This Row],[SKU]],'[1]All Skus'!$A:$Y,2,FALSE))="AMX",(VLOOKUP(Table2[[#This Row],[SKU]],'[1]All Skus'!$A:$Y,18,FALSE)),""))</f>
        <v>0.1</v>
      </c>
      <c r="O189" s="23">
        <f>(IF((VLOOKUP(Table2[[#This Row],[SKU]],'[1]All Skus'!$A:$Y,2,FALSE))="AMX",(VLOOKUP(Table2[[#This Row],[SKU]],'[1]All Skus'!$A:$Y,19,FALSE)),""))</f>
        <v>2.0499999999999998</v>
      </c>
      <c r="P189" s="23">
        <f>(IF((VLOOKUP(Table2[[#This Row],[SKU]],'[1]All Skus'!$A:$Y,2,FALSE))="AMX",(VLOOKUP(Table2[[#This Row],[SKU]],'[1]All Skus'!$A:$Y,20,FALSE)),""))</f>
        <v>1</v>
      </c>
      <c r="Q189" s="23">
        <f>(IF((VLOOKUP(Table2[[#This Row],[SKU]],'[1]All Skus'!$A:$Y,2,FALSE))="AMX",(VLOOKUP(Table2[[#This Row],[SKU]],'[1]All Skus'!$A:$Y,21,FALSE)),""))</f>
        <v>1</v>
      </c>
      <c r="R189" s="18" t="str">
        <f>(IF((VLOOKUP(Table2[[#This Row],[SKU]],'[1]All Skus'!$A:$Y,2,FALSE))="AMX",(VLOOKUP(Table2[[#This Row],[SKU]],'[1]All Skus'!$A:$Y,22,FALSE)),""))</f>
        <v>US</v>
      </c>
      <c r="S189" s="18" t="str">
        <f>(IF((VLOOKUP(Table2[[#This Row],[SKU]],'[1]All Skus'!$A:$Y,2,FALSE))="AMX",(VLOOKUP(Table2[[#This Row],[SKU]],'[1]All Skus'!$A:$Y,23,FALSE)),""))</f>
        <v>Compliant</v>
      </c>
      <c r="T189" s="24" t="str">
        <f>(IF((VLOOKUP(Table2[[#This Row],[SKU]],'[1]All Skus'!$A:$Y,2,FALSE))="AMX",(VLOOKUP(Table2[[#This Row],[SKU]],'[1]All Skus'!$A:$Y,24,FALSE)),""))</f>
        <v>https://www.amx.com/en-US/products/hpx-u100-btn</v>
      </c>
      <c r="U189" s="18">
        <v>187</v>
      </c>
    </row>
    <row r="190" spans="1:21" ht="15" customHeight="1" x14ac:dyDescent="0.3">
      <c r="A190" s="16" t="s">
        <v>208</v>
      </c>
      <c r="B190" s="17" t="str">
        <f>(IF((VLOOKUP(Table2[[#This Row],[SKU]],'[1]All Skus'!$A:$Y,2,FALSE))="AMX",(VLOOKUP(Table2[[#This Row],[SKU]],'[1]All Skus'!$A:$Y,3,FALSE)),""))</f>
        <v>Architectural Connectivity</v>
      </c>
      <c r="C190" s="17" t="str">
        <f>(IF((VLOOKUP(Table2[[#This Row],[SKU]],'[1]All Skus'!$A:$Y,2,FALSE))="AMX",(VLOOKUP(Table2[[#This Row],[SKU]],'[1]All Skus'!$A:$Y,4,FALSE)),""))</f>
        <v>HPX-U100-2BTN</v>
      </c>
      <c r="D190" s="18" t="str">
        <f>(IF((VLOOKUP(Table2[[#This Row],[SKU]],'[1]All Skus'!$A:$Y,2,FALSE))="AMX",(VLOOKUP(Table2[[#This Row],[SKU]],'[1]All Skus'!$A:$Y,5,FALSE)),""))</f>
        <v>AMX-ENV</v>
      </c>
      <c r="E190" s="19">
        <f>(IF((VLOOKUP(Table2[[#This Row],[SKU]],'[1]All Skus'!$A:$Y,2,FALSE))="AMX",(VLOOKUP(Table2[[#This Row],[SKU]],'[1]All Skus'!$A:$Y,6,FALSE)),""))</f>
        <v>0</v>
      </c>
      <c r="F190" s="19">
        <f>(IF((VLOOKUP(Table2[[#This Row],[SKU]],'[1]All Skus'!$A:$Y,2,FALSE))="AMX",(VLOOKUP(Table2[[#This Row],[SKU]],'[1]All Skus'!$A:$Y,7,FALSE)),""))</f>
        <v>0</v>
      </c>
      <c r="G190" s="20" t="str">
        <f>(IF((VLOOKUP(Table2[[#This Row],[SKU]],'[1]All Skus'!$A:$Y,2,FALSE))="AMX",(VLOOKUP(Table2[[#This Row],[SKU]],'[1]All Skus'!$A:$Y,8,FALSE)),""))</f>
        <v>Dual button module for Hydraport</v>
      </c>
      <c r="H190" s="20" t="str">
        <f>(IF((VLOOKUP(Table2[[#This Row],[SKU]],'[1]All Skus'!$A:$Y,2,FALSE))="AMX",(VLOOKUP(Table2[[#This Row],[SKU]],'[1]All Skus'!$A:$Y,9,FALSE)),""))</f>
        <v>The HPX-U100-2BTN, 2-Button Keypad Module with LEDs is a Hydraport module with two buttons that enable users to switch to a specific device when pressed</v>
      </c>
      <c r="I190" s="21">
        <f>(IF((VLOOKUP(Table2[[#This Row],[SKU]],'[1]All Skus'!$A:$Y,2,FALSE))="AMX",(VLOOKUP(Table2[[#This Row],[SKU]],'[1]All Skus'!$A:$Y,10,FALSE)),""))</f>
        <v>165</v>
      </c>
      <c r="J190" s="21">
        <f>(IF((VLOOKUP(Table2[[#This Row],[SKU]],'[1]All Skus'!$A:$Y,2,FALSE))="AMX",(VLOOKUP(Table2[[#This Row],[SKU]],'[1]All Skus'!$A:$Y,11,FALSE)),""))</f>
        <v>165</v>
      </c>
      <c r="K190" s="22">
        <f>(IF((VLOOKUP(Table2[[#This Row],[SKU]],'[1]All Skus'!$A:$Y,2,FALSE))="AMX",(VLOOKUP(Table2[[#This Row],[SKU]],'[1]All Skus'!$A:$Y,15,FALSE)),""))</f>
        <v>0</v>
      </c>
      <c r="L190" s="18">
        <f>(IF((VLOOKUP(Table2[[#This Row],[SKU]],'[1]All Skus'!$A:$Y,2,FALSE))="AMX",(VLOOKUP(Table2[[#This Row],[SKU]],'[1]All Skus'!$A:$Y,16,FALSE)),""))</f>
        <v>718878025185</v>
      </c>
      <c r="M190" s="18">
        <f>(IF((VLOOKUP(Table2[[#This Row],[SKU]],'[1]All Skus'!$A:$Y,2,FALSE))="AMX",(VLOOKUP(Table2[[#This Row],[SKU]],'[1]All Skus'!$A:$Y,17,FALSE)),""))</f>
        <v>0</v>
      </c>
      <c r="N190" s="23">
        <f>(IF((VLOOKUP(Table2[[#This Row],[SKU]],'[1]All Skus'!$A:$Y,2,FALSE))="AMX",(VLOOKUP(Table2[[#This Row],[SKU]],'[1]All Skus'!$A:$Y,18,FALSE)),""))</f>
        <v>0.1</v>
      </c>
      <c r="O190" s="23">
        <f>(IF((VLOOKUP(Table2[[#This Row],[SKU]],'[1]All Skus'!$A:$Y,2,FALSE))="AMX",(VLOOKUP(Table2[[#This Row],[SKU]],'[1]All Skus'!$A:$Y,19,FALSE)),""))</f>
        <v>2.0499999999999998</v>
      </c>
      <c r="P190" s="23">
        <f>(IF((VLOOKUP(Table2[[#This Row],[SKU]],'[1]All Skus'!$A:$Y,2,FALSE))="AMX",(VLOOKUP(Table2[[#This Row],[SKU]],'[1]All Skus'!$A:$Y,20,FALSE)),""))</f>
        <v>1</v>
      </c>
      <c r="Q190" s="23">
        <f>(IF((VLOOKUP(Table2[[#This Row],[SKU]],'[1]All Skus'!$A:$Y,2,FALSE))="AMX",(VLOOKUP(Table2[[#This Row],[SKU]],'[1]All Skus'!$A:$Y,21,FALSE)),""))</f>
        <v>1</v>
      </c>
      <c r="R190" s="18" t="str">
        <f>(IF((VLOOKUP(Table2[[#This Row],[SKU]],'[1]All Skus'!$A:$Y,2,FALSE))="AMX",(VLOOKUP(Table2[[#This Row],[SKU]],'[1]All Skus'!$A:$Y,22,FALSE)),""))</f>
        <v>US</v>
      </c>
      <c r="S190" s="18" t="str">
        <f>(IF((VLOOKUP(Table2[[#This Row],[SKU]],'[1]All Skus'!$A:$Y,2,FALSE))="AMX",(VLOOKUP(Table2[[#This Row],[SKU]],'[1]All Skus'!$A:$Y,23,FALSE)),""))</f>
        <v>Compliant</v>
      </c>
      <c r="T190" s="24" t="str">
        <f>(IF((VLOOKUP(Table2[[#This Row],[SKU]],'[1]All Skus'!$A:$Y,2,FALSE))="AMX",(VLOOKUP(Table2[[#This Row],[SKU]],'[1]All Skus'!$A:$Y,24,FALSE)),""))</f>
        <v>https://www.amx.com/en-US/products/hpx-u100-2btn</v>
      </c>
      <c r="U190" s="18">
        <v>188</v>
      </c>
    </row>
    <row r="191" spans="1:21" ht="15" customHeight="1" x14ac:dyDescent="0.3">
      <c r="A191" s="16" t="s">
        <v>209</v>
      </c>
      <c r="B191" s="17" t="str">
        <f>(IF((VLOOKUP(Table2[[#This Row],[SKU]],'[1]All Skus'!$A:$Y,2,FALSE))="AMX",(VLOOKUP(Table2[[#This Row],[SKU]],'[1]All Skus'!$A:$Y,3,FALSE)),""))</f>
        <v>Architectural Connectivity</v>
      </c>
      <c r="C191" s="17" t="str">
        <f>(IF((VLOOKUP(Table2[[#This Row],[SKU]],'[1]All Skus'!$A:$Y,2,FALSE))="AMX",(VLOOKUP(Table2[[#This Row],[SKU]],'[1]All Skus'!$A:$Y,4,FALSE)),""))</f>
        <v>HPX-B050</v>
      </c>
      <c r="D191" s="18" t="str">
        <f>(IF((VLOOKUP(Table2[[#This Row],[SKU]],'[1]All Skus'!$A:$Y,2,FALSE))="AMX",(VLOOKUP(Table2[[#This Row],[SKU]],'[1]All Skus'!$A:$Y,5,FALSE)),""))</f>
        <v>AMX-ENV</v>
      </c>
      <c r="E191" s="19">
        <f>(IF((VLOOKUP(Table2[[#This Row],[SKU]],'[1]All Skus'!$A:$Y,2,FALSE))="AMX",(VLOOKUP(Table2[[#This Row],[SKU]],'[1]All Skus'!$A:$Y,6,FALSE)),""))</f>
        <v>0</v>
      </c>
      <c r="F191" s="19">
        <f>(IF((VLOOKUP(Table2[[#This Row],[SKU]],'[1]All Skus'!$A:$Y,2,FALSE))="AMX",(VLOOKUP(Table2[[#This Row],[SKU]],'[1]All Skus'!$A:$Y,7,FALSE)),""))</f>
        <v>0</v>
      </c>
      <c r="G191" s="20" t="str">
        <f>(IF((VLOOKUP(Table2[[#This Row],[SKU]],'[1]All Skus'!$A:$Y,2,FALSE))="AMX",(VLOOKUP(Table2[[#This Row],[SKU]],'[1]All Skus'!$A:$Y,8,FALSE)),""))</f>
        <v>1/2M Half Blank module for Hydraport</v>
      </c>
      <c r="H191" s="20" t="str">
        <f>(IF((VLOOKUP(Table2[[#This Row],[SKU]],'[1]All Skus'!$A:$Y,2,FALSE))="AMX",(VLOOKUP(Table2[[#This Row],[SKU]],'[1]All Skus'!$A:$Y,9,FALSE)),""))</f>
        <v>1/2M high blank panel for filling unused slots in the Hydraport HPX-600,900,1200 and 1600 Connection Ports</v>
      </c>
      <c r="I191" s="21">
        <f>(IF((VLOOKUP(Table2[[#This Row],[SKU]],'[1]All Skus'!$A:$Y,2,FALSE))="AMX",(VLOOKUP(Table2[[#This Row],[SKU]],'[1]All Skus'!$A:$Y,10,FALSE)),""))</f>
        <v>20</v>
      </c>
      <c r="J191" s="21">
        <f>(IF((VLOOKUP(Table2[[#This Row],[SKU]],'[1]All Skus'!$A:$Y,2,FALSE))="AMX",(VLOOKUP(Table2[[#This Row],[SKU]],'[1]All Skus'!$A:$Y,11,FALSE)),""))</f>
        <v>20</v>
      </c>
      <c r="K191" s="22">
        <f>(IF((VLOOKUP(Table2[[#This Row],[SKU]],'[1]All Skus'!$A:$Y,2,FALSE))="AMX",(VLOOKUP(Table2[[#This Row],[SKU]],'[1]All Skus'!$A:$Y,15,FALSE)),""))</f>
        <v>0</v>
      </c>
      <c r="L191" s="18">
        <f>(IF((VLOOKUP(Table2[[#This Row],[SKU]],'[1]All Skus'!$A:$Y,2,FALSE))="AMX",(VLOOKUP(Table2[[#This Row],[SKU]],'[1]All Skus'!$A:$Y,16,FALSE)),""))</f>
        <v>718878007976</v>
      </c>
      <c r="M191" s="18">
        <f>(IF((VLOOKUP(Table2[[#This Row],[SKU]],'[1]All Skus'!$A:$Y,2,FALSE))="AMX",(VLOOKUP(Table2[[#This Row],[SKU]],'[1]All Skus'!$A:$Y,17,FALSE)),""))</f>
        <v>0</v>
      </c>
      <c r="N191" s="23">
        <f>(IF((VLOOKUP(Table2[[#This Row],[SKU]],'[1]All Skus'!$A:$Y,2,FALSE))="AMX",(VLOOKUP(Table2[[#This Row],[SKU]],'[1]All Skus'!$A:$Y,18,FALSE)),""))</f>
        <v>0.1</v>
      </c>
      <c r="O191" s="23">
        <f>(IF((VLOOKUP(Table2[[#This Row],[SKU]],'[1]All Skus'!$A:$Y,2,FALSE))="AMX",(VLOOKUP(Table2[[#This Row],[SKU]],'[1]All Skus'!$A:$Y,19,FALSE)),""))</f>
        <v>2.0499999999999998</v>
      </c>
      <c r="P191" s="23">
        <f>(IF((VLOOKUP(Table2[[#This Row],[SKU]],'[1]All Skus'!$A:$Y,2,FALSE))="AMX",(VLOOKUP(Table2[[#This Row],[SKU]],'[1]All Skus'!$A:$Y,20,FALSE)),""))</f>
        <v>0.5</v>
      </c>
      <c r="Q191" s="23">
        <f>(IF((VLOOKUP(Table2[[#This Row],[SKU]],'[1]All Skus'!$A:$Y,2,FALSE))="AMX",(VLOOKUP(Table2[[#This Row],[SKU]],'[1]All Skus'!$A:$Y,21,FALSE)),""))</f>
        <v>0.5</v>
      </c>
      <c r="R191" s="18" t="str">
        <f>(IF((VLOOKUP(Table2[[#This Row],[SKU]],'[1]All Skus'!$A:$Y,2,FALSE))="AMX",(VLOOKUP(Table2[[#This Row],[SKU]],'[1]All Skus'!$A:$Y,22,FALSE)),""))</f>
        <v>US</v>
      </c>
      <c r="S191" s="18" t="str">
        <f>(IF((VLOOKUP(Table2[[#This Row],[SKU]],'[1]All Skus'!$A:$Y,2,FALSE))="AMX",(VLOOKUP(Table2[[#This Row],[SKU]],'[1]All Skus'!$A:$Y,23,FALSE)),""))</f>
        <v>Compliant</v>
      </c>
      <c r="T191" s="24" t="str">
        <f>(IF((VLOOKUP(Table2[[#This Row],[SKU]],'[1]All Skus'!$A:$Y,2,FALSE))="AMX",(VLOOKUP(Table2[[#This Row],[SKU]],'[1]All Skus'!$A:$Y,24,FALSE)),""))</f>
        <v>https://www.amx.com/en-US/products/hpx-b050</v>
      </c>
      <c r="U191" s="18">
        <v>189</v>
      </c>
    </row>
    <row r="192" spans="1:21" ht="15" customHeight="1" x14ac:dyDescent="0.3">
      <c r="A192" s="16" t="s">
        <v>210</v>
      </c>
      <c r="B192" s="17" t="str">
        <f>(IF((VLOOKUP(Table2[[#This Row],[SKU]],'[1]All Skus'!$A:$Y,2,FALSE))="AMX",(VLOOKUP(Table2[[#This Row],[SKU]],'[1]All Skus'!$A:$Y,3,FALSE)),""))</f>
        <v>Architectural Connectivity</v>
      </c>
      <c r="C192" s="17" t="str">
        <f>(IF((VLOOKUP(Table2[[#This Row],[SKU]],'[1]All Skus'!$A:$Y,2,FALSE))="AMX",(VLOOKUP(Table2[[#This Row],[SKU]],'[1]All Skus'!$A:$Y,4,FALSE)),""))</f>
        <v>HPX-B100</v>
      </c>
      <c r="D192" s="18" t="str">
        <f>(IF((VLOOKUP(Table2[[#This Row],[SKU]],'[1]All Skus'!$A:$Y,2,FALSE))="AMX",(VLOOKUP(Table2[[#This Row],[SKU]],'[1]All Skus'!$A:$Y,5,FALSE)),""))</f>
        <v>AMX-ENV</v>
      </c>
      <c r="E192" s="19">
        <f>(IF((VLOOKUP(Table2[[#This Row],[SKU]],'[1]All Skus'!$A:$Y,2,FALSE))="AMX",(VLOOKUP(Table2[[#This Row],[SKU]],'[1]All Skus'!$A:$Y,6,FALSE)),""))</f>
        <v>0</v>
      </c>
      <c r="F192" s="19">
        <f>(IF((VLOOKUP(Table2[[#This Row],[SKU]],'[1]All Skus'!$A:$Y,2,FALSE))="AMX",(VLOOKUP(Table2[[#This Row],[SKU]],'[1]All Skus'!$A:$Y,7,FALSE)),""))</f>
        <v>0</v>
      </c>
      <c r="G192" s="20" t="str">
        <f>(IF((VLOOKUP(Table2[[#This Row],[SKU]],'[1]All Skus'!$A:$Y,2,FALSE))="AMX",(VLOOKUP(Table2[[#This Row],[SKU]],'[1]All Skus'!$A:$Y,8,FALSE)),""))</f>
        <v>1M Single Blank module for Hydraport</v>
      </c>
      <c r="H192" s="20" t="str">
        <f>(IF((VLOOKUP(Table2[[#This Row],[SKU]],'[1]All Skus'!$A:$Y,2,FALSE))="AMX",(VLOOKUP(Table2[[#This Row],[SKU]],'[1]All Skus'!$A:$Y,9,FALSE)),""))</f>
        <v>1M high blank panel for filling unused slots in the Hydraport HPX-600,900,1200 and 1600 Connection Ports</v>
      </c>
      <c r="I192" s="21">
        <f>(IF((VLOOKUP(Table2[[#This Row],[SKU]],'[1]All Skus'!$A:$Y,2,FALSE))="AMX",(VLOOKUP(Table2[[#This Row],[SKU]],'[1]All Skus'!$A:$Y,10,FALSE)),""))</f>
        <v>20</v>
      </c>
      <c r="J192" s="21">
        <f>(IF((VLOOKUP(Table2[[#This Row],[SKU]],'[1]All Skus'!$A:$Y,2,FALSE))="AMX",(VLOOKUP(Table2[[#This Row],[SKU]],'[1]All Skus'!$A:$Y,11,FALSE)),""))</f>
        <v>20</v>
      </c>
      <c r="K192" s="22">
        <f>(IF((VLOOKUP(Table2[[#This Row],[SKU]],'[1]All Skus'!$A:$Y,2,FALSE))="AMX",(VLOOKUP(Table2[[#This Row],[SKU]],'[1]All Skus'!$A:$Y,15,FALSE)),""))</f>
        <v>0</v>
      </c>
      <c r="L192" s="18">
        <f>(IF((VLOOKUP(Table2[[#This Row],[SKU]],'[1]All Skus'!$A:$Y,2,FALSE))="AMX",(VLOOKUP(Table2[[#This Row],[SKU]],'[1]All Skus'!$A:$Y,16,FALSE)),""))</f>
        <v>718878007983</v>
      </c>
      <c r="M192" s="18">
        <f>(IF((VLOOKUP(Table2[[#This Row],[SKU]],'[1]All Skus'!$A:$Y,2,FALSE))="AMX",(VLOOKUP(Table2[[#This Row],[SKU]],'[1]All Skus'!$A:$Y,17,FALSE)),""))</f>
        <v>0</v>
      </c>
      <c r="N192" s="23">
        <f>(IF((VLOOKUP(Table2[[#This Row],[SKU]],'[1]All Skus'!$A:$Y,2,FALSE))="AMX",(VLOOKUP(Table2[[#This Row],[SKU]],'[1]All Skus'!$A:$Y,18,FALSE)),""))</f>
        <v>0.1</v>
      </c>
      <c r="O192" s="23">
        <f>(IF((VLOOKUP(Table2[[#This Row],[SKU]],'[1]All Skus'!$A:$Y,2,FALSE))="AMX",(VLOOKUP(Table2[[#This Row],[SKU]],'[1]All Skus'!$A:$Y,19,FALSE)),""))</f>
        <v>2.0499999999999998</v>
      </c>
      <c r="P192" s="23">
        <f>(IF((VLOOKUP(Table2[[#This Row],[SKU]],'[1]All Skus'!$A:$Y,2,FALSE))="AMX",(VLOOKUP(Table2[[#This Row],[SKU]],'[1]All Skus'!$A:$Y,20,FALSE)),""))</f>
        <v>1</v>
      </c>
      <c r="Q192" s="23">
        <f>(IF((VLOOKUP(Table2[[#This Row],[SKU]],'[1]All Skus'!$A:$Y,2,FALSE))="AMX",(VLOOKUP(Table2[[#This Row],[SKU]],'[1]All Skus'!$A:$Y,21,FALSE)),""))</f>
        <v>0.5</v>
      </c>
      <c r="R192" s="18" t="str">
        <f>(IF((VLOOKUP(Table2[[#This Row],[SKU]],'[1]All Skus'!$A:$Y,2,FALSE))="AMX",(VLOOKUP(Table2[[#This Row],[SKU]],'[1]All Skus'!$A:$Y,22,FALSE)),""))</f>
        <v>US</v>
      </c>
      <c r="S192" s="18" t="str">
        <f>(IF((VLOOKUP(Table2[[#This Row],[SKU]],'[1]All Skus'!$A:$Y,2,FALSE))="AMX",(VLOOKUP(Table2[[#This Row],[SKU]],'[1]All Skus'!$A:$Y,23,FALSE)),""))</f>
        <v>Compliant</v>
      </c>
      <c r="T192" s="24" t="str">
        <f>(IF((VLOOKUP(Table2[[#This Row],[SKU]],'[1]All Skus'!$A:$Y,2,FALSE))="AMX",(VLOOKUP(Table2[[#This Row],[SKU]],'[1]All Skus'!$A:$Y,24,FALSE)),""))</f>
        <v>https://www.amx.com/en-US/products/hpx-b100</v>
      </c>
      <c r="U192" s="18">
        <v>190</v>
      </c>
    </row>
    <row r="193" spans="1:21" ht="15" customHeight="1" x14ac:dyDescent="0.3">
      <c r="A193" s="16" t="s">
        <v>211</v>
      </c>
      <c r="B193" s="17" t="str">
        <f>(IF((VLOOKUP(Table2[[#This Row],[SKU]],'[1]All Skus'!$A:$Y,2,FALSE))="AMX",(VLOOKUP(Table2[[#This Row],[SKU]],'[1]All Skus'!$A:$Y,3,FALSE)),""))</f>
        <v>Architectural Connectivity</v>
      </c>
      <c r="C193" s="17" t="str">
        <f>(IF((VLOOKUP(Table2[[#This Row],[SKU]],'[1]All Skus'!$A:$Y,2,FALSE))="AMX",(VLOOKUP(Table2[[#This Row],[SKU]],'[1]All Skus'!$A:$Y,4,FALSE)),""))</f>
        <v>HPX-AC-TMPLT-600</v>
      </c>
      <c r="D193" s="18" t="str">
        <f>(IF((VLOOKUP(Table2[[#This Row],[SKU]],'[1]All Skus'!$A:$Y,2,FALSE))="AMX",(VLOOKUP(Table2[[#This Row],[SKU]],'[1]All Skus'!$A:$Y,5,FALSE)),""))</f>
        <v>AMX-ENV</v>
      </c>
      <c r="E193" s="19">
        <f>(IF((VLOOKUP(Table2[[#This Row],[SKU]],'[1]All Skus'!$A:$Y,2,FALSE))="AMX",(VLOOKUP(Table2[[#This Row],[SKU]],'[1]All Skus'!$A:$Y,6,FALSE)),""))</f>
        <v>0</v>
      </c>
      <c r="F193" s="19">
        <f>(IF((VLOOKUP(Table2[[#This Row],[SKU]],'[1]All Skus'!$A:$Y,2,FALSE))="AMX",(VLOOKUP(Table2[[#This Row],[SKU]],'[1]All Skus'!$A:$Y,7,FALSE)),""))</f>
        <v>0</v>
      </c>
      <c r="G193" s="20" t="str">
        <f>(IF((VLOOKUP(Table2[[#This Row],[SKU]],'[1]All Skus'!$A:$Y,2,FALSE))="AMX",(VLOOKUP(Table2[[#This Row],[SKU]],'[1]All Skus'!$A:$Y,8,FALSE)),""))</f>
        <v>Hydraport Cutout Template for HPX-600</v>
      </c>
      <c r="H193" s="20" t="str">
        <f>(IF((VLOOKUP(Table2[[#This Row],[SKU]],'[1]All Skus'!$A:$Y,2,FALSE))="AMX",(VLOOKUP(Table2[[#This Row],[SKU]],'[1]All Skus'!$A:$Y,9,FALSE)),""))</f>
        <v>The Hydraport Installation Router Guide HPX-AC-TMPLT-600 is a sturdy, re-usable cutting template to simplify the installation of a 6-Module Hydraport chassis, HPX-600. Use this template for cutting the table or lectern, ensuring a correct fit every time</v>
      </c>
      <c r="I193" s="21">
        <f>(IF((VLOOKUP(Table2[[#This Row],[SKU]],'[1]All Skus'!$A:$Y,2,FALSE))="AMX",(VLOOKUP(Table2[[#This Row],[SKU]],'[1]All Skus'!$A:$Y,10,FALSE)),""))</f>
        <v>390</v>
      </c>
      <c r="J193" s="21">
        <f>(IF((VLOOKUP(Table2[[#This Row],[SKU]],'[1]All Skus'!$A:$Y,2,FALSE))="AMX",(VLOOKUP(Table2[[#This Row],[SKU]],'[1]All Skus'!$A:$Y,11,FALSE)),""))</f>
        <v>390</v>
      </c>
      <c r="K193" s="22">
        <f>(IF((VLOOKUP(Table2[[#This Row],[SKU]],'[1]All Skus'!$A:$Y,2,FALSE))="AMX",(VLOOKUP(Table2[[#This Row],[SKU]],'[1]All Skus'!$A:$Y,15,FALSE)),""))</f>
        <v>0</v>
      </c>
      <c r="L193" s="18">
        <f>(IF((VLOOKUP(Table2[[#This Row],[SKU]],'[1]All Skus'!$A:$Y,2,FALSE))="AMX",(VLOOKUP(Table2[[#This Row],[SKU]],'[1]All Skus'!$A:$Y,16,FALSE)),""))</f>
        <v>718878025246</v>
      </c>
      <c r="M193" s="18">
        <f>(IF((VLOOKUP(Table2[[#This Row],[SKU]],'[1]All Skus'!$A:$Y,2,FALSE))="AMX",(VLOOKUP(Table2[[#This Row],[SKU]],'[1]All Skus'!$A:$Y,17,FALSE)),""))</f>
        <v>0</v>
      </c>
      <c r="N193" s="23">
        <f>(IF((VLOOKUP(Table2[[#This Row],[SKU]],'[1]All Skus'!$A:$Y,2,FALSE))="AMX",(VLOOKUP(Table2[[#This Row],[SKU]],'[1]All Skus'!$A:$Y,18,FALSE)),""))</f>
        <v>3.85</v>
      </c>
      <c r="O193" s="23">
        <f>(IF((VLOOKUP(Table2[[#This Row],[SKU]],'[1]All Skus'!$A:$Y,2,FALSE))="AMX",(VLOOKUP(Table2[[#This Row],[SKU]],'[1]All Skus'!$A:$Y,19,FALSE)),""))</f>
        <v>18.899999999999999</v>
      </c>
      <c r="P193" s="23">
        <f>(IF((VLOOKUP(Table2[[#This Row],[SKU]],'[1]All Skus'!$A:$Y,2,FALSE))="AMX",(VLOOKUP(Table2[[#This Row],[SKU]],'[1]All Skus'!$A:$Y,20,FALSE)),""))</f>
        <v>11.61</v>
      </c>
      <c r="Q193" s="23">
        <f>(IF((VLOOKUP(Table2[[#This Row],[SKU]],'[1]All Skus'!$A:$Y,2,FALSE))="AMX",(VLOOKUP(Table2[[#This Row],[SKU]],'[1]All Skus'!$A:$Y,21,FALSE)),""))</f>
        <v>0.25</v>
      </c>
      <c r="R193" s="18" t="str">
        <f>(IF((VLOOKUP(Table2[[#This Row],[SKU]],'[1]All Skus'!$A:$Y,2,FALSE))="AMX",(VLOOKUP(Table2[[#This Row],[SKU]],'[1]All Skus'!$A:$Y,22,FALSE)),""))</f>
        <v>US</v>
      </c>
      <c r="S193" s="18" t="str">
        <f>(IF((VLOOKUP(Table2[[#This Row],[SKU]],'[1]All Skus'!$A:$Y,2,FALSE))="AMX",(VLOOKUP(Table2[[#This Row],[SKU]],'[1]All Skus'!$A:$Y,23,FALSE)),""))</f>
        <v>Compliant</v>
      </c>
      <c r="T193" s="24" t="str">
        <f>(IF((VLOOKUP(Table2[[#This Row],[SKU]],'[1]All Skus'!$A:$Y,2,FALSE))="AMX",(VLOOKUP(Table2[[#This Row],[SKU]],'[1]All Skus'!$A:$Y,24,FALSE)),""))</f>
        <v>https://www.amx.com/en-US/site_elements/quick-start-guide-hpx-ac-tmplt-hpx-600-900-1200-installation-router-guides</v>
      </c>
      <c r="U193" s="18">
        <v>191</v>
      </c>
    </row>
    <row r="194" spans="1:21" ht="15" customHeight="1" x14ac:dyDescent="0.3">
      <c r="A194" s="16" t="s">
        <v>212</v>
      </c>
      <c r="B194" s="17" t="str">
        <f>(IF((VLOOKUP(Table2[[#This Row],[SKU]],'[1]All Skus'!$A:$Y,2,FALSE))="AMX",(VLOOKUP(Table2[[#This Row],[SKU]],'[1]All Skus'!$A:$Y,3,FALSE)),""))</f>
        <v>Architectural Connectivity</v>
      </c>
      <c r="C194" s="17" t="str">
        <f>(IF((VLOOKUP(Table2[[#This Row],[SKU]],'[1]All Skus'!$A:$Y,2,FALSE))="AMX",(VLOOKUP(Table2[[#This Row],[SKU]],'[1]All Skus'!$A:$Y,4,FALSE)),""))</f>
        <v>HPX-AC-TMPLT-1200</v>
      </c>
      <c r="D194" s="18" t="str">
        <f>(IF((VLOOKUP(Table2[[#This Row],[SKU]],'[1]All Skus'!$A:$Y,2,FALSE))="AMX",(VLOOKUP(Table2[[#This Row],[SKU]],'[1]All Skus'!$A:$Y,5,FALSE)),""))</f>
        <v>AMX-ENV</v>
      </c>
      <c r="E194" s="19">
        <f>(IF((VLOOKUP(Table2[[#This Row],[SKU]],'[1]All Skus'!$A:$Y,2,FALSE))="AMX",(VLOOKUP(Table2[[#This Row],[SKU]],'[1]All Skus'!$A:$Y,6,FALSE)),""))</f>
        <v>0</v>
      </c>
      <c r="F194" s="19">
        <f>(IF((VLOOKUP(Table2[[#This Row],[SKU]],'[1]All Skus'!$A:$Y,2,FALSE))="AMX",(VLOOKUP(Table2[[#This Row],[SKU]],'[1]All Skus'!$A:$Y,7,FALSE)),""))</f>
        <v>0</v>
      </c>
      <c r="G194" s="20" t="str">
        <f>(IF((VLOOKUP(Table2[[#This Row],[SKU]],'[1]All Skus'!$A:$Y,2,FALSE))="AMX",(VLOOKUP(Table2[[#This Row],[SKU]],'[1]All Skus'!$A:$Y,8,FALSE)),""))</f>
        <v>Hydraport Cutout Template for HPX-1200</v>
      </c>
      <c r="H194" s="20" t="str">
        <f>(IF((VLOOKUP(Table2[[#This Row],[SKU]],'[1]All Skus'!$A:$Y,2,FALSE))="AMX",(VLOOKUP(Table2[[#This Row],[SKU]],'[1]All Skus'!$A:$Y,9,FALSE)),""))</f>
        <v>The Hydraport Installation Router Guide HPX-AC-TMPLT-1200 is a sturdy, re-usable cutting template to simplify the installation of a 12-Module Hydraport chassis, HPX-1200. Use this template for cutting the table or lectern, ensuring a correct fit every time</v>
      </c>
      <c r="I194" s="21">
        <f>(IF((VLOOKUP(Table2[[#This Row],[SKU]],'[1]All Skus'!$A:$Y,2,FALSE))="AMX",(VLOOKUP(Table2[[#This Row],[SKU]],'[1]All Skus'!$A:$Y,10,FALSE)),""))</f>
        <v>390</v>
      </c>
      <c r="J194" s="21">
        <f>(IF((VLOOKUP(Table2[[#This Row],[SKU]],'[1]All Skus'!$A:$Y,2,FALSE))="AMX",(VLOOKUP(Table2[[#This Row],[SKU]],'[1]All Skus'!$A:$Y,11,FALSE)),""))</f>
        <v>390</v>
      </c>
      <c r="K194" s="22">
        <f>(IF((VLOOKUP(Table2[[#This Row],[SKU]],'[1]All Skus'!$A:$Y,2,FALSE))="AMX",(VLOOKUP(Table2[[#This Row],[SKU]],'[1]All Skus'!$A:$Y,15,FALSE)),""))</f>
        <v>0</v>
      </c>
      <c r="L194" s="18">
        <f>(IF((VLOOKUP(Table2[[#This Row],[SKU]],'[1]All Skus'!$A:$Y,2,FALSE))="AMX",(VLOOKUP(Table2[[#This Row],[SKU]],'[1]All Skus'!$A:$Y,16,FALSE)),""))</f>
        <v>718878025260</v>
      </c>
      <c r="M194" s="18">
        <f>(IF((VLOOKUP(Table2[[#This Row],[SKU]],'[1]All Skus'!$A:$Y,2,FALSE))="AMX",(VLOOKUP(Table2[[#This Row],[SKU]],'[1]All Skus'!$A:$Y,17,FALSE)),""))</f>
        <v>0</v>
      </c>
      <c r="N194" s="23">
        <f>(IF((VLOOKUP(Table2[[#This Row],[SKU]],'[1]All Skus'!$A:$Y,2,FALSE))="AMX",(VLOOKUP(Table2[[#This Row],[SKU]],'[1]All Skus'!$A:$Y,18,FALSE)),""))</f>
        <v>4.5999999999999996</v>
      </c>
      <c r="O194" s="23">
        <f>(IF((VLOOKUP(Table2[[#This Row],[SKU]],'[1]All Skus'!$A:$Y,2,FALSE))="AMX",(VLOOKUP(Table2[[#This Row],[SKU]],'[1]All Skus'!$A:$Y,19,FALSE)),""))</f>
        <v>18.899999999999999</v>
      </c>
      <c r="P194" s="23">
        <f>(IF((VLOOKUP(Table2[[#This Row],[SKU]],'[1]All Skus'!$A:$Y,2,FALSE))="AMX",(VLOOKUP(Table2[[#This Row],[SKU]],'[1]All Skus'!$A:$Y,20,FALSE)),""))</f>
        <v>11.61</v>
      </c>
      <c r="Q194" s="23">
        <f>(IF((VLOOKUP(Table2[[#This Row],[SKU]],'[1]All Skus'!$A:$Y,2,FALSE))="AMX",(VLOOKUP(Table2[[#This Row],[SKU]],'[1]All Skus'!$A:$Y,21,FALSE)),""))</f>
        <v>0.25</v>
      </c>
      <c r="R194" s="18" t="str">
        <f>(IF((VLOOKUP(Table2[[#This Row],[SKU]],'[1]All Skus'!$A:$Y,2,FALSE))="AMX",(VLOOKUP(Table2[[#This Row],[SKU]],'[1]All Skus'!$A:$Y,22,FALSE)),""))</f>
        <v>US</v>
      </c>
      <c r="S194" s="18" t="str">
        <f>(IF((VLOOKUP(Table2[[#This Row],[SKU]],'[1]All Skus'!$A:$Y,2,FALSE))="AMX",(VLOOKUP(Table2[[#This Row],[SKU]],'[1]All Skus'!$A:$Y,23,FALSE)),""))</f>
        <v>Compliant</v>
      </c>
      <c r="T194" s="24" t="str">
        <f>(IF((VLOOKUP(Table2[[#This Row],[SKU]],'[1]All Skus'!$A:$Y,2,FALSE))="AMX",(VLOOKUP(Table2[[#This Row],[SKU]],'[1]All Skus'!$A:$Y,24,FALSE)),""))</f>
        <v>https://www.amx.com/en-US/site_elements/quick-start-guide-hpx-ac-tmplt-hpx-600-900-1200-installation-router-guides</v>
      </c>
      <c r="U194" s="18">
        <v>192</v>
      </c>
    </row>
    <row r="195" spans="1:21" ht="15" customHeight="1" x14ac:dyDescent="0.3">
      <c r="A195" s="16" t="s">
        <v>213</v>
      </c>
      <c r="B195" s="17" t="str">
        <f>(IF((VLOOKUP(Table2[[#This Row],[SKU]],'[1]All Skus'!$A:$Y,2,FALSE))="AMX",(VLOOKUP(Table2[[#This Row],[SKU]],'[1]All Skus'!$A:$Y,3,FALSE)),""))</f>
        <v>Architectural Connectivity</v>
      </c>
      <c r="C195" s="17" t="str">
        <f>(IF((VLOOKUP(Table2[[#This Row],[SKU]],'[1]All Skus'!$A:$Y,2,FALSE))="AMX",(VLOOKUP(Table2[[#This Row],[SKU]],'[1]All Skus'!$A:$Y,4,FALSE)),""))</f>
        <v>HPX-600BL</v>
      </c>
      <c r="D195" s="18" t="str">
        <f>(IF((VLOOKUP(Table2[[#This Row],[SKU]],'[1]All Skus'!$A:$Y,2,FALSE))="AMX",(VLOOKUP(Table2[[#This Row],[SKU]],'[1]All Skus'!$A:$Y,5,FALSE)),""))</f>
        <v>AMX-ENV</v>
      </c>
      <c r="E195" s="19">
        <f>(IF((VLOOKUP(Table2[[#This Row],[SKU]],'[1]All Skus'!$A:$Y,2,FALSE))="AMX",(VLOOKUP(Table2[[#This Row],[SKU]],'[1]All Skus'!$A:$Y,6,FALSE)),""))</f>
        <v>0</v>
      </c>
      <c r="F195" s="19">
        <f>(IF((VLOOKUP(Table2[[#This Row],[SKU]],'[1]All Skus'!$A:$Y,2,FALSE))="AMX",(VLOOKUP(Table2[[#This Row],[SKU]],'[1]All Skus'!$A:$Y,7,FALSE)),""))</f>
        <v>0</v>
      </c>
      <c r="G195" s="20" t="str">
        <f>(IF((VLOOKUP(Table2[[#This Row],[SKU]],'[1]All Skus'!$A:$Y,2,FALSE))="AMX",(VLOOKUP(Table2[[#This Row],[SKU]],'[1]All Skus'!$A:$Y,8,FALSE)),""))</f>
        <v>6-space Hydraport BLACK</v>
      </c>
      <c r="H195" s="20" t="str">
        <f>(IF((VLOOKUP(Table2[[#This Row],[SKU]],'[1]All Skus'!$A:$Y,2,FALSE))="AMX",(VLOOKUP(Table2[[#This Row],[SKU]],'[1]All Skus'!$A:$Y,9,FALSE)),""))</f>
        <v>Hydraport 6 Module Connection Port - Black Model - Modular connectivity system accommodates the diverse needs of conference and meeting room visitors. Elegant flush-mount design conveniently opens in both directions</v>
      </c>
      <c r="I195" s="21">
        <f>(IF((VLOOKUP(Table2[[#This Row],[SKU]],'[1]All Skus'!$A:$Y,2,FALSE))="AMX",(VLOOKUP(Table2[[#This Row],[SKU]],'[1]All Skus'!$A:$Y,10,FALSE)),""))</f>
        <v>435</v>
      </c>
      <c r="J195" s="21">
        <f>(IF((VLOOKUP(Table2[[#This Row],[SKU]],'[1]All Skus'!$A:$Y,2,FALSE))="AMX",(VLOOKUP(Table2[[#This Row],[SKU]],'[1]All Skus'!$A:$Y,11,FALSE)),""))</f>
        <v>435</v>
      </c>
      <c r="K195" s="22">
        <f>(IF((VLOOKUP(Table2[[#This Row],[SKU]],'[1]All Skus'!$A:$Y,2,FALSE))="AMX",(VLOOKUP(Table2[[#This Row],[SKU]],'[1]All Skus'!$A:$Y,15,FALSE)),""))</f>
        <v>0</v>
      </c>
      <c r="L195" s="18">
        <f>(IF((VLOOKUP(Table2[[#This Row],[SKU]],'[1]All Skus'!$A:$Y,2,FALSE))="AMX",(VLOOKUP(Table2[[#This Row],[SKU]],'[1]All Skus'!$A:$Y,16,FALSE)),""))</f>
        <v>718878233221</v>
      </c>
      <c r="M195" s="18">
        <f>(IF((VLOOKUP(Table2[[#This Row],[SKU]],'[1]All Skus'!$A:$Y,2,FALSE))="AMX",(VLOOKUP(Table2[[#This Row],[SKU]],'[1]All Skus'!$A:$Y,17,FALSE)),""))</f>
        <v>0</v>
      </c>
      <c r="N195" s="23">
        <f>(IF((VLOOKUP(Table2[[#This Row],[SKU]],'[1]All Skus'!$A:$Y,2,FALSE))="AMX",(VLOOKUP(Table2[[#This Row],[SKU]],'[1]All Skus'!$A:$Y,18,FALSE)),""))</f>
        <v>0</v>
      </c>
      <c r="O195" s="23">
        <f>(IF((VLOOKUP(Table2[[#This Row],[SKU]],'[1]All Skus'!$A:$Y,2,FALSE))="AMX",(VLOOKUP(Table2[[#This Row],[SKU]],'[1]All Skus'!$A:$Y,19,FALSE)),""))</f>
        <v>8.19</v>
      </c>
      <c r="P195" s="23">
        <f>(IF((VLOOKUP(Table2[[#This Row],[SKU]],'[1]All Skus'!$A:$Y,2,FALSE))="AMX",(VLOOKUP(Table2[[#This Row],[SKU]],'[1]All Skus'!$A:$Y,20,FALSE)),""))</f>
        <v>5.43</v>
      </c>
      <c r="Q195" s="23">
        <f>(IF((VLOOKUP(Table2[[#This Row],[SKU]],'[1]All Skus'!$A:$Y,2,FALSE))="AMX",(VLOOKUP(Table2[[#This Row],[SKU]],'[1]All Skus'!$A:$Y,21,FALSE)),""))</f>
        <v>4.37</v>
      </c>
      <c r="R195" s="18" t="str">
        <f>(IF((VLOOKUP(Table2[[#This Row],[SKU]],'[1]All Skus'!$A:$Y,2,FALSE))="AMX",(VLOOKUP(Table2[[#This Row],[SKU]],'[1]All Skus'!$A:$Y,22,FALSE)),""))</f>
        <v>US</v>
      </c>
      <c r="S195" s="18" t="str">
        <f>(IF((VLOOKUP(Table2[[#This Row],[SKU]],'[1]All Skus'!$A:$Y,2,FALSE))="AMX",(VLOOKUP(Table2[[#This Row],[SKU]],'[1]All Skus'!$A:$Y,23,FALSE)),""))</f>
        <v>Compliant</v>
      </c>
      <c r="T195" s="24" t="str">
        <f>(IF((VLOOKUP(Table2[[#This Row],[SKU]],'[1]All Skus'!$A:$Y,2,FALSE))="AMX",(VLOOKUP(Table2[[#This Row],[SKU]],'[1]All Skus'!$A:$Y,24,FALSE)),""))</f>
        <v>https://www.amx.com/en-US/products/hpx-600</v>
      </c>
      <c r="U195" s="18">
        <v>193</v>
      </c>
    </row>
    <row r="196" spans="1:21" ht="15" customHeight="1" x14ac:dyDescent="0.3">
      <c r="A196" s="16" t="s">
        <v>214</v>
      </c>
      <c r="B196" s="17" t="str">
        <f>(IF((VLOOKUP(Table2[[#This Row],[SKU]],'[1]All Skus'!$A:$Y,2,FALSE))="AMX",(VLOOKUP(Table2[[#This Row],[SKU]],'[1]All Skus'!$A:$Y,3,FALSE)),""))</f>
        <v>Architectural Connectivity</v>
      </c>
      <c r="C196" s="17" t="str">
        <f>(IF((VLOOKUP(Table2[[#This Row],[SKU]],'[1]All Skus'!$A:$Y,2,FALSE))="AMX",(VLOOKUP(Table2[[#This Row],[SKU]],'[1]All Skus'!$A:$Y,4,FALSE)),""))</f>
        <v>HPX-600SL</v>
      </c>
      <c r="D196" s="18" t="str">
        <f>(IF((VLOOKUP(Table2[[#This Row],[SKU]],'[1]All Skus'!$A:$Y,2,FALSE))="AMX",(VLOOKUP(Table2[[#This Row],[SKU]],'[1]All Skus'!$A:$Y,5,FALSE)),""))</f>
        <v>AMX-ENV</v>
      </c>
      <c r="E196" s="19">
        <f>(IF((VLOOKUP(Table2[[#This Row],[SKU]],'[1]All Skus'!$A:$Y,2,FALSE))="AMX",(VLOOKUP(Table2[[#This Row],[SKU]],'[1]All Skus'!$A:$Y,6,FALSE)),""))</f>
        <v>0</v>
      </c>
      <c r="F196" s="19">
        <f>(IF((VLOOKUP(Table2[[#This Row],[SKU]],'[1]All Skus'!$A:$Y,2,FALSE))="AMX",(VLOOKUP(Table2[[#This Row],[SKU]],'[1]All Skus'!$A:$Y,7,FALSE)),""))</f>
        <v>0</v>
      </c>
      <c r="G196" s="20" t="str">
        <f>(IF((VLOOKUP(Table2[[#This Row],[SKU]],'[1]All Skus'!$A:$Y,2,FALSE))="AMX",(VLOOKUP(Table2[[#This Row],[SKU]],'[1]All Skus'!$A:$Y,8,FALSE)),""))</f>
        <v>6-space Hydraport SILVER</v>
      </c>
      <c r="H196" s="20" t="str">
        <f>(IF((VLOOKUP(Table2[[#This Row],[SKU]],'[1]All Skus'!$A:$Y,2,FALSE))="AMX",(VLOOKUP(Table2[[#This Row],[SKU]],'[1]All Skus'!$A:$Y,9,FALSE)),""))</f>
        <v>Hydraport 6 Module Connection Port - Silver Model - Modular connectivity system accommodates the diverse needs of conference and meeting room visitors. Elegant flush-mount design conveniently opens in both directions</v>
      </c>
      <c r="I196" s="21">
        <f>(IF((VLOOKUP(Table2[[#This Row],[SKU]],'[1]All Skus'!$A:$Y,2,FALSE))="AMX",(VLOOKUP(Table2[[#This Row],[SKU]],'[1]All Skus'!$A:$Y,10,FALSE)),""))</f>
        <v>435</v>
      </c>
      <c r="J196" s="21">
        <f>(IF((VLOOKUP(Table2[[#This Row],[SKU]],'[1]All Skus'!$A:$Y,2,FALSE))="AMX",(VLOOKUP(Table2[[#This Row],[SKU]],'[1]All Skus'!$A:$Y,11,FALSE)),""))</f>
        <v>435</v>
      </c>
      <c r="K196" s="22">
        <f>(IF((VLOOKUP(Table2[[#This Row],[SKU]],'[1]All Skus'!$A:$Y,2,FALSE))="AMX",(VLOOKUP(Table2[[#This Row],[SKU]],'[1]All Skus'!$A:$Y,15,FALSE)),""))</f>
        <v>0</v>
      </c>
      <c r="L196" s="18">
        <f>(IF((VLOOKUP(Table2[[#This Row],[SKU]],'[1]All Skus'!$A:$Y,2,FALSE))="AMX",(VLOOKUP(Table2[[#This Row],[SKU]],'[1]All Skus'!$A:$Y,16,FALSE)),""))</f>
        <v>718878233337</v>
      </c>
      <c r="M196" s="18">
        <f>(IF((VLOOKUP(Table2[[#This Row],[SKU]],'[1]All Skus'!$A:$Y,2,FALSE))="AMX",(VLOOKUP(Table2[[#This Row],[SKU]],'[1]All Skus'!$A:$Y,17,FALSE)),""))</f>
        <v>0</v>
      </c>
      <c r="N196" s="23">
        <f>(IF((VLOOKUP(Table2[[#This Row],[SKU]],'[1]All Skus'!$A:$Y,2,FALSE))="AMX",(VLOOKUP(Table2[[#This Row],[SKU]],'[1]All Skus'!$A:$Y,18,FALSE)),""))</f>
        <v>0</v>
      </c>
      <c r="O196" s="23">
        <f>(IF((VLOOKUP(Table2[[#This Row],[SKU]],'[1]All Skus'!$A:$Y,2,FALSE))="AMX",(VLOOKUP(Table2[[#This Row],[SKU]],'[1]All Skus'!$A:$Y,19,FALSE)),""))</f>
        <v>8.19</v>
      </c>
      <c r="P196" s="23">
        <f>(IF((VLOOKUP(Table2[[#This Row],[SKU]],'[1]All Skus'!$A:$Y,2,FALSE))="AMX",(VLOOKUP(Table2[[#This Row],[SKU]],'[1]All Skus'!$A:$Y,20,FALSE)),""))</f>
        <v>5.43</v>
      </c>
      <c r="Q196" s="23">
        <f>(IF((VLOOKUP(Table2[[#This Row],[SKU]],'[1]All Skus'!$A:$Y,2,FALSE))="AMX",(VLOOKUP(Table2[[#This Row],[SKU]],'[1]All Skus'!$A:$Y,21,FALSE)),""))</f>
        <v>4.37</v>
      </c>
      <c r="R196" s="18" t="str">
        <f>(IF((VLOOKUP(Table2[[#This Row],[SKU]],'[1]All Skus'!$A:$Y,2,FALSE))="AMX",(VLOOKUP(Table2[[#This Row],[SKU]],'[1]All Skus'!$A:$Y,22,FALSE)),""))</f>
        <v>US</v>
      </c>
      <c r="S196" s="18" t="str">
        <f>(IF((VLOOKUP(Table2[[#This Row],[SKU]],'[1]All Skus'!$A:$Y,2,FALSE))="AMX",(VLOOKUP(Table2[[#This Row],[SKU]],'[1]All Skus'!$A:$Y,23,FALSE)),""))</f>
        <v>Compliant</v>
      </c>
      <c r="T196" s="24" t="str">
        <f>(IF((VLOOKUP(Table2[[#This Row],[SKU]],'[1]All Skus'!$A:$Y,2,FALSE))="AMX",(VLOOKUP(Table2[[#This Row],[SKU]],'[1]All Skus'!$A:$Y,24,FALSE)),""))</f>
        <v>https://www.amx.com/en-US/products/hpx-600</v>
      </c>
      <c r="U196" s="18">
        <v>194</v>
      </c>
    </row>
    <row r="197" spans="1:21" ht="15" customHeight="1" x14ac:dyDescent="0.3">
      <c r="A197" s="16" t="s">
        <v>215</v>
      </c>
      <c r="B197" s="17" t="str">
        <f>(IF((VLOOKUP(Table2[[#This Row],[SKU]],'[1]All Skus'!$A:$Y,2,FALSE))="AMX",(VLOOKUP(Table2[[#This Row],[SKU]],'[1]All Skus'!$A:$Y,3,FALSE)),""))</f>
        <v>Architectural Connectivity</v>
      </c>
      <c r="C197" s="17" t="str">
        <f>(IF((VLOOKUP(Table2[[#This Row],[SKU]],'[1]All Skus'!$A:$Y,2,FALSE))="AMX",(VLOOKUP(Table2[[#This Row],[SKU]],'[1]All Skus'!$A:$Y,4,FALSE)),""))</f>
        <v>HPX-900BL</v>
      </c>
      <c r="D197" s="18" t="str">
        <f>(IF((VLOOKUP(Table2[[#This Row],[SKU]],'[1]All Skus'!$A:$Y,2,FALSE))="AMX",(VLOOKUP(Table2[[#This Row],[SKU]],'[1]All Skus'!$A:$Y,5,FALSE)),""))</f>
        <v>AMX-ENV</v>
      </c>
      <c r="E197" s="19">
        <f>(IF((VLOOKUP(Table2[[#This Row],[SKU]],'[1]All Skus'!$A:$Y,2,FALSE))="AMX",(VLOOKUP(Table2[[#This Row],[SKU]],'[1]All Skus'!$A:$Y,6,FALSE)),""))</f>
        <v>0</v>
      </c>
      <c r="F197" s="19">
        <f>(IF((VLOOKUP(Table2[[#This Row],[SKU]],'[1]All Skus'!$A:$Y,2,FALSE))="AMX",(VLOOKUP(Table2[[#This Row],[SKU]],'[1]All Skus'!$A:$Y,7,FALSE)),""))</f>
        <v>0</v>
      </c>
      <c r="G197" s="20" t="str">
        <f>(IF((VLOOKUP(Table2[[#This Row],[SKU]],'[1]All Skus'!$A:$Y,2,FALSE))="AMX",(VLOOKUP(Table2[[#This Row],[SKU]],'[1]All Skus'!$A:$Y,8,FALSE)),""))</f>
        <v>9-space Hydraport BLACK</v>
      </c>
      <c r="H197" s="20" t="str">
        <f>(IF((VLOOKUP(Table2[[#This Row],[SKU]],'[1]All Skus'!$A:$Y,2,FALSE))="AMX",(VLOOKUP(Table2[[#This Row],[SKU]],'[1]All Skus'!$A:$Y,9,FALSE)),""))</f>
        <v>Hydraport 9 Module Connection Port - Black Model - Modular connectivity system accommodates the diverse needs of conference and meeting room visitors. Elegant flush-mount design conveniently opens in both directions</v>
      </c>
      <c r="I197" s="21">
        <f>(IF((VLOOKUP(Table2[[#This Row],[SKU]],'[1]All Skus'!$A:$Y,2,FALSE))="AMX",(VLOOKUP(Table2[[#This Row],[SKU]],'[1]All Skus'!$A:$Y,10,FALSE)),""))</f>
        <v>495</v>
      </c>
      <c r="J197" s="21">
        <f>(IF((VLOOKUP(Table2[[#This Row],[SKU]],'[1]All Skus'!$A:$Y,2,FALSE))="AMX",(VLOOKUP(Table2[[#This Row],[SKU]],'[1]All Skus'!$A:$Y,11,FALSE)),""))</f>
        <v>495</v>
      </c>
      <c r="K197" s="22">
        <f>(IF((VLOOKUP(Table2[[#This Row],[SKU]],'[1]All Skus'!$A:$Y,2,FALSE))="AMX",(VLOOKUP(Table2[[#This Row],[SKU]],'[1]All Skus'!$A:$Y,15,FALSE)),""))</f>
        <v>0</v>
      </c>
      <c r="L197" s="18">
        <f>(IF((VLOOKUP(Table2[[#This Row],[SKU]],'[1]All Skus'!$A:$Y,2,FALSE))="AMX",(VLOOKUP(Table2[[#This Row],[SKU]],'[1]All Skus'!$A:$Y,16,FALSE)),""))</f>
        <v>718878233443</v>
      </c>
      <c r="M197" s="18">
        <f>(IF((VLOOKUP(Table2[[#This Row],[SKU]],'[1]All Skus'!$A:$Y,2,FALSE))="AMX",(VLOOKUP(Table2[[#This Row],[SKU]],'[1]All Skus'!$A:$Y,17,FALSE)),""))</f>
        <v>0</v>
      </c>
      <c r="N197" s="23">
        <f>(IF((VLOOKUP(Table2[[#This Row],[SKU]],'[1]All Skus'!$A:$Y,2,FALSE))="AMX",(VLOOKUP(Table2[[#This Row],[SKU]],'[1]All Skus'!$A:$Y,18,FALSE)),""))</f>
        <v>0</v>
      </c>
      <c r="O197" s="23">
        <f>(IF((VLOOKUP(Table2[[#This Row],[SKU]],'[1]All Skus'!$A:$Y,2,FALSE))="AMX",(VLOOKUP(Table2[[#This Row],[SKU]],'[1]All Skus'!$A:$Y,19,FALSE)),""))</f>
        <v>11.14</v>
      </c>
      <c r="P197" s="23">
        <f>(IF((VLOOKUP(Table2[[#This Row],[SKU]],'[1]All Skus'!$A:$Y,2,FALSE))="AMX",(VLOOKUP(Table2[[#This Row],[SKU]],'[1]All Skus'!$A:$Y,20,FALSE)),""))</f>
        <v>5.43</v>
      </c>
      <c r="Q197" s="23">
        <f>(IF((VLOOKUP(Table2[[#This Row],[SKU]],'[1]All Skus'!$A:$Y,2,FALSE))="AMX",(VLOOKUP(Table2[[#This Row],[SKU]],'[1]All Skus'!$A:$Y,21,FALSE)),""))</f>
        <v>4.37</v>
      </c>
      <c r="R197" s="18" t="str">
        <f>(IF((VLOOKUP(Table2[[#This Row],[SKU]],'[1]All Skus'!$A:$Y,2,FALSE))="AMX",(VLOOKUP(Table2[[#This Row],[SKU]],'[1]All Skus'!$A:$Y,22,FALSE)),""))</f>
        <v>US</v>
      </c>
      <c r="S197" s="18" t="str">
        <f>(IF((VLOOKUP(Table2[[#This Row],[SKU]],'[1]All Skus'!$A:$Y,2,FALSE))="AMX",(VLOOKUP(Table2[[#This Row],[SKU]],'[1]All Skus'!$A:$Y,23,FALSE)),""))</f>
        <v>Compliant</v>
      </c>
      <c r="T197" s="24" t="str">
        <f>(IF((VLOOKUP(Table2[[#This Row],[SKU]],'[1]All Skus'!$A:$Y,2,FALSE))="AMX",(VLOOKUP(Table2[[#This Row],[SKU]],'[1]All Skus'!$A:$Y,24,FALSE)),""))</f>
        <v>https://www.amx.com/en-US/products/hpx-900</v>
      </c>
      <c r="U197" s="18">
        <v>195</v>
      </c>
    </row>
    <row r="198" spans="1:21" ht="15" customHeight="1" x14ac:dyDescent="0.3">
      <c r="A198" s="16" t="s">
        <v>216</v>
      </c>
      <c r="B198" s="17" t="str">
        <f>(IF((VLOOKUP(Table2[[#This Row],[SKU]],'[1]All Skus'!$A:$Y,2,FALSE))="AMX",(VLOOKUP(Table2[[#This Row],[SKU]],'[1]All Skus'!$A:$Y,3,FALSE)),""))</f>
        <v>Architectural Connectivity</v>
      </c>
      <c r="C198" s="17" t="str">
        <f>(IF((VLOOKUP(Table2[[#This Row],[SKU]],'[1]All Skus'!$A:$Y,2,FALSE))="AMX",(VLOOKUP(Table2[[#This Row],[SKU]],'[1]All Skus'!$A:$Y,4,FALSE)),""))</f>
        <v>HPX-900SL</v>
      </c>
      <c r="D198" s="18" t="str">
        <f>(IF((VLOOKUP(Table2[[#This Row],[SKU]],'[1]All Skus'!$A:$Y,2,FALSE))="AMX",(VLOOKUP(Table2[[#This Row],[SKU]],'[1]All Skus'!$A:$Y,5,FALSE)),""))</f>
        <v>AMX-ENV</v>
      </c>
      <c r="E198" s="19">
        <f>(IF((VLOOKUP(Table2[[#This Row],[SKU]],'[1]All Skus'!$A:$Y,2,FALSE))="AMX",(VLOOKUP(Table2[[#This Row],[SKU]],'[1]All Skus'!$A:$Y,6,FALSE)),""))</f>
        <v>0</v>
      </c>
      <c r="F198" s="19">
        <f>(IF((VLOOKUP(Table2[[#This Row],[SKU]],'[1]All Skus'!$A:$Y,2,FALSE))="AMX",(VLOOKUP(Table2[[#This Row],[SKU]],'[1]All Skus'!$A:$Y,7,FALSE)),""))</f>
        <v>0</v>
      </c>
      <c r="G198" s="20" t="str">
        <f>(IF((VLOOKUP(Table2[[#This Row],[SKU]],'[1]All Skus'!$A:$Y,2,FALSE))="AMX",(VLOOKUP(Table2[[#This Row],[SKU]],'[1]All Skus'!$A:$Y,8,FALSE)),""))</f>
        <v>9-space Hydraport SILVER</v>
      </c>
      <c r="H198" s="20" t="str">
        <f>(IF((VLOOKUP(Table2[[#This Row],[SKU]],'[1]All Skus'!$A:$Y,2,FALSE))="AMX",(VLOOKUP(Table2[[#This Row],[SKU]],'[1]All Skus'!$A:$Y,9,FALSE)),""))</f>
        <v>Hydraport 9 Module Connection Port - Silver Model - Modular connectivity system accommodates the diverse needs of conference and meeting room visitors. Elegant flush-mount design conveniently opens in both directions</v>
      </c>
      <c r="I198" s="21">
        <f>(IF((VLOOKUP(Table2[[#This Row],[SKU]],'[1]All Skus'!$A:$Y,2,FALSE))="AMX",(VLOOKUP(Table2[[#This Row],[SKU]],'[1]All Skus'!$A:$Y,10,FALSE)),""))</f>
        <v>495</v>
      </c>
      <c r="J198" s="21">
        <f>(IF((VLOOKUP(Table2[[#This Row],[SKU]],'[1]All Skus'!$A:$Y,2,FALSE))="AMX",(VLOOKUP(Table2[[#This Row],[SKU]],'[1]All Skus'!$A:$Y,11,FALSE)),""))</f>
        <v>495</v>
      </c>
      <c r="K198" s="22">
        <f>(IF((VLOOKUP(Table2[[#This Row],[SKU]],'[1]All Skus'!$A:$Y,2,FALSE))="AMX",(VLOOKUP(Table2[[#This Row],[SKU]],'[1]All Skus'!$A:$Y,15,FALSE)),""))</f>
        <v>0</v>
      </c>
      <c r="L198" s="18">
        <f>(IF((VLOOKUP(Table2[[#This Row],[SKU]],'[1]All Skus'!$A:$Y,2,FALSE))="AMX",(VLOOKUP(Table2[[#This Row],[SKU]],'[1]All Skus'!$A:$Y,16,FALSE)),""))</f>
        <v>718878233559</v>
      </c>
      <c r="M198" s="18">
        <f>(IF((VLOOKUP(Table2[[#This Row],[SKU]],'[1]All Skus'!$A:$Y,2,FALSE))="AMX",(VLOOKUP(Table2[[#This Row],[SKU]],'[1]All Skus'!$A:$Y,17,FALSE)),""))</f>
        <v>0</v>
      </c>
      <c r="N198" s="23">
        <f>(IF((VLOOKUP(Table2[[#This Row],[SKU]],'[1]All Skus'!$A:$Y,2,FALSE))="AMX",(VLOOKUP(Table2[[#This Row],[SKU]],'[1]All Skus'!$A:$Y,18,FALSE)),""))</f>
        <v>0</v>
      </c>
      <c r="O198" s="23">
        <f>(IF((VLOOKUP(Table2[[#This Row],[SKU]],'[1]All Skus'!$A:$Y,2,FALSE))="AMX",(VLOOKUP(Table2[[#This Row],[SKU]],'[1]All Skus'!$A:$Y,19,FALSE)),""))</f>
        <v>11.14</v>
      </c>
      <c r="P198" s="23">
        <f>(IF((VLOOKUP(Table2[[#This Row],[SKU]],'[1]All Skus'!$A:$Y,2,FALSE))="AMX",(VLOOKUP(Table2[[#This Row],[SKU]],'[1]All Skus'!$A:$Y,20,FALSE)),""))</f>
        <v>5.43</v>
      </c>
      <c r="Q198" s="23">
        <f>(IF((VLOOKUP(Table2[[#This Row],[SKU]],'[1]All Skus'!$A:$Y,2,FALSE))="AMX",(VLOOKUP(Table2[[#This Row],[SKU]],'[1]All Skus'!$A:$Y,21,FALSE)),""))</f>
        <v>4.37</v>
      </c>
      <c r="R198" s="18" t="str">
        <f>(IF((VLOOKUP(Table2[[#This Row],[SKU]],'[1]All Skus'!$A:$Y,2,FALSE))="AMX",(VLOOKUP(Table2[[#This Row],[SKU]],'[1]All Skus'!$A:$Y,22,FALSE)),""))</f>
        <v>US</v>
      </c>
      <c r="S198" s="18" t="str">
        <f>(IF((VLOOKUP(Table2[[#This Row],[SKU]],'[1]All Skus'!$A:$Y,2,FALSE))="AMX",(VLOOKUP(Table2[[#This Row],[SKU]],'[1]All Skus'!$A:$Y,23,FALSE)),""))</f>
        <v>Compliant</v>
      </c>
      <c r="T198" s="24" t="str">
        <f>(IF((VLOOKUP(Table2[[#This Row],[SKU]],'[1]All Skus'!$A:$Y,2,FALSE))="AMX",(VLOOKUP(Table2[[#This Row],[SKU]],'[1]All Skus'!$A:$Y,24,FALSE)),""))</f>
        <v>https://www.amx.com/en-US/products/hpx-900</v>
      </c>
      <c r="U198" s="18">
        <v>196</v>
      </c>
    </row>
    <row r="199" spans="1:21" ht="15" customHeight="1" x14ac:dyDescent="0.3">
      <c r="A199" s="16" t="s">
        <v>217</v>
      </c>
      <c r="B199" s="17" t="str">
        <f>(IF((VLOOKUP(Table2[[#This Row],[SKU]],'[1]All Skus'!$A:$Y,2,FALSE))="AMX",(VLOOKUP(Table2[[#This Row],[SKU]],'[1]All Skus'!$A:$Y,3,FALSE)),""))</f>
        <v>Architectural Connectivity</v>
      </c>
      <c r="C199" s="17" t="str">
        <f>(IF((VLOOKUP(Table2[[#This Row],[SKU]],'[1]All Skus'!$A:$Y,2,FALSE))="AMX",(VLOOKUP(Table2[[#This Row],[SKU]],'[1]All Skus'!$A:$Y,4,FALSE)),""))</f>
        <v>HPX-1200BL</v>
      </c>
      <c r="D199" s="18" t="str">
        <f>(IF((VLOOKUP(Table2[[#This Row],[SKU]],'[1]All Skus'!$A:$Y,2,FALSE))="AMX",(VLOOKUP(Table2[[#This Row],[SKU]],'[1]All Skus'!$A:$Y,5,FALSE)),""))</f>
        <v>AMX-ENV</v>
      </c>
      <c r="E199" s="19">
        <f>(IF((VLOOKUP(Table2[[#This Row],[SKU]],'[1]All Skus'!$A:$Y,2,FALSE))="AMX",(VLOOKUP(Table2[[#This Row],[SKU]],'[1]All Skus'!$A:$Y,6,FALSE)),""))</f>
        <v>0</v>
      </c>
      <c r="F199" s="19">
        <f>(IF((VLOOKUP(Table2[[#This Row],[SKU]],'[1]All Skus'!$A:$Y,2,FALSE))="AMX",(VLOOKUP(Table2[[#This Row],[SKU]],'[1]All Skus'!$A:$Y,7,FALSE)),""))</f>
        <v>0</v>
      </c>
      <c r="G199" s="20" t="str">
        <f>(IF((VLOOKUP(Table2[[#This Row],[SKU]],'[1]All Skus'!$A:$Y,2,FALSE))="AMX",(VLOOKUP(Table2[[#This Row],[SKU]],'[1]All Skus'!$A:$Y,8,FALSE)),""))</f>
        <v>12-space Hydraport BLACK</v>
      </c>
      <c r="H199" s="20" t="str">
        <f>(IF((VLOOKUP(Table2[[#This Row],[SKU]],'[1]All Skus'!$A:$Y,2,FALSE))="AMX",(VLOOKUP(Table2[[#This Row],[SKU]],'[1]All Skus'!$A:$Y,9,FALSE)),""))</f>
        <v>Hydraport 12 Module Connection Port - Black Model - Modular connectivity system accommodates the diverse needs of conference and meeting room visitors. Elegant flush-mount design conveniently opens in both directions</v>
      </c>
      <c r="I199" s="21">
        <f>(IF((VLOOKUP(Table2[[#This Row],[SKU]],'[1]All Skus'!$A:$Y,2,FALSE))="AMX",(VLOOKUP(Table2[[#This Row],[SKU]],'[1]All Skus'!$A:$Y,10,FALSE)),""))</f>
        <v>555</v>
      </c>
      <c r="J199" s="21">
        <f>(IF((VLOOKUP(Table2[[#This Row],[SKU]],'[1]All Skus'!$A:$Y,2,FALSE))="AMX",(VLOOKUP(Table2[[#This Row],[SKU]],'[1]All Skus'!$A:$Y,11,FALSE)),""))</f>
        <v>555</v>
      </c>
      <c r="K199" s="22">
        <f>(IF((VLOOKUP(Table2[[#This Row],[SKU]],'[1]All Skus'!$A:$Y,2,FALSE))="AMX",(VLOOKUP(Table2[[#This Row],[SKU]],'[1]All Skus'!$A:$Y,15,FALSE)),""))</f>
        <v>0</v>
      </c>
      <c r="L199" s="18">
        <f>(IF((VLOOKUP(Table2[[#This Row],[SKU]],'[1]All Skus'!$A:$Y,2,FALSE))="AMX",(VLOOKUP(Table2[[#This Row],[SKU]],'[1]All Skus'!$A:$Y,16,FALSE)),""))</f>
        <v>718878233665</v>
      </c>
      <c r="M199" s="18">
        <f>(IF((VLOOKUP(Table2[[#This Row],[SKU]],'[1]All Skus'!$A:$Y,2,FALSE))="AMX",(VLOOKUP(Table2[[#This Row],[SKU]],'[1]All Skus'!$A:$Y,17,FALSE)),""))</f>
        <v>0</v>
      </c>
      <c r="N199" s="23">
        <f>(IF((VLOOKUP(Table2[[#This Row],[SKU]],'[1]All Skus'!$A:$Y,2,FALSE))="AMX",(VLOOKUP(Table2[[#This Row],[SKU]],'[1]All Skus'!$A:$Y,18,FALSE)),""))</f>
        <v>0</v>
      </c>
      <c r="O199" s="23">
        <f>(IF((VLOOKUP(Table2[[#This Row],[SKU]],'[1]All Skus'!$A:$Y,2,FALSE))="AMX",(VLOOKUP(Table2[[#This Row],[SKU]],'[1]All Skus'!$A:$Y,19,FALSE)),""))</f>
        <v>14.09</v>
      </c>
      <c r="P199" s="23">
        <f>(IF((VLOOKUP(Table2[[#This Row],[SKU]],'[1]All Skus'!$A:$Y,2,FALSE))="AMX",(VLOOKUP(Table2[[#This Row],[SKU]],'[1]All Skus'!$A:$Y,20,FALSE)),""))</f>
        <v>5.43</v>
      </c>
      <c r="Q199" s="23">
        <f>(IF((VLOOKUP(Table2[[#This Row],[SKU]],'[1]All Skus'!$A:$Y,2,FALSE))="AMX",(VLOOKUP(Table2[[#This Row],[SKU]],'[1]All Skus'!$A:$Y,21,FALSE)),""))</f>
        <v>4.37</v>
      </c>
      <c r="R199" s="18" t="str">
        <f>(IF((VLOOKUP(Table2[[#This Row],[SKU]],'[1]All Skus'!$A:$Y,2,FALSE))="AMX",(VLOOKUP(Table2[[#This Row],[SKU]],'[1]All Skus'!$A:$Y,22,FALSE)),""))</f>
        <v>US</v>
      </c>
      <c r="S199" s="18" t="str">
        <f>(IF((VLOOKUP(Table2[[#This Row],[SKU]],'[1]All Skus'!$A:$Y,2,FALSE))="AMX",(VLOOKUP(Table2[[#This Row],[SKU]],'[1]All Skus'!$A:$Y,23,FALSE)),""))</f>
        <v>Compliant</v>
      </c>
      <c r="T199" s="24" t="str">
        <f>(IF((VLOOKUP(Table2[[#This Row],[SKU]],'[1]All Skus'!$A:$Y,2,FALSE))="AMX",(VLOOKUP(Table2[[#This Row],[SKU]],'[1]All Skus'!$A:$Y,24,FALSE)),""))</f>
        <v>https://www.amx.com/en-US/products/hpx-1200</v>
      </c>
      <c r="U199" s="18">
        <v>197</v>
      </c>
    </row>
    <row r="200" spans="1:21" ht="15" customHeight="1" x14ac:dyDescent="0.3">
      <c r="A200" s="16" t="s">
        <v>218</v>
      </c>
      <c r="B200" s="17" t="str">
        <f>(IF((VLOOKUP(Table2[[#This Row],[SKU]],'[1]All Skus'!$A:$Y,2,FALSE))="AMX",(VLOOKUP(Table2[[#This Row],[SKU]],'[1]All Skus'!$A:$Y,3,FALSE)),""))</f>
        <v>Architectural Connectivity</v>
      </c>
      <c r="C200" s="17" t="str">
        <f>(IF((VLOOKUP(Table2[[#This Row],[SKU]],'[1]All Skus'!$A:$Y,2,FALSE))="AMX",(VLOOKUP(Table2[[#This Row],[SKU]],'[1]All Skus'!$A:$Y,4,FALSE)),""))</f>
        <v>HPX-1200SL</v>
      </c>
      <c r="D200" s="18" t="str">
        <f>(IF((VLOOKUP(Table2[[#This Row],[SKU]],'[1]All Skus'!$A:$Y,2,FALSE))="AMX",(VLOOKUP(Table2[[#This Row],[SKU]],'[1]All Skus'!$A:$Y,5,FALSE)),""))</f>
        <v>AMX-ENV</v>
      </c>
      <c r="E200" s="19">
        <f>(IF((VLOOKUP(Table2[[#This Row],[SKU]],'[1]All Skus'!$A:$Y,2,FALSE))="AMX",(VLOOKUP(Table2[[#This Row],[SKU]],'[1]All Skus'!$A:$Y,6,FALSE)),""))</f>
        <v>0</v>
      </c>
      <c r="F200" s="19">
        <f>(IF((VLOOKUP(Table2[[#This Row],[SKU]],'[1]All Skus'!$A:$Y,2,FALSE))="AMX",(VLOOKUP(Table2[[#This Row],[SKU]],'[1]All Skus'!$A:$Y,7,FALSE)),""))</f>
        <v>0</v>
      </c>
      <c r="G200" s="20" t="str">
        <f>(IF((VLOOKUP(Table2[[#This Row],[SKU]],'[1]All Skus'!$A:$Y,2,FALSE))="AMX",(VLOOKUP(Table2[[#This Row],[SKU]],'[1]All Skus'!$A:$Y,8,FALSE)),""))</f>
        <v>12-space Hydraport SILVER</v>
      </c>
      <c r="H200" s="20" t="str">
        <f>(IF((VLOOKUP(Table2[[#This Row],[SKU]],'[1]All Skus'!$A:$Y,2,FALSE))="AMX",(VLOOKUP(Table2[[#This Row],[SKU]],'[1]All Skus'!$A:$Y,9,FALSE)),""))</f>
        <v>Hydraport 12 Module Connection Port - Silver Model - Modular connectivity system accommodates the diverse needs of conference and meeting room visitors. Elegant flush-mount design conveniently opens in both directions</v>
      </c>
      <c r="I200" s="21">
        <f>(IF((VLOOKUP(Table2[[#This Row],[SKU]],'[1]All Skus'!$A:$Y,2,FALSE))="AMX",(VLOOKUP(Table2[[#This Row],[SKU]],'[1]All Skus'!$A:$Y,10,FALSE)),""))</f>
        <v>555</v>
      </c>
      <c r="J200" s="21">
        <f>(IF((VLOOKUP(Table2[[#This Row],[SKU]],'[1]All Skus'!$A:$Y,2,FALSE))="AMX",(VLOOKUP(Table2[[#This Row],[SKU]],'[1]All Skus'!$A:$Y,11,FALSE)),""))</f>
        <v>555</v>
      </c>
      <c r="K200" s="22">
        <f>(IF((VLOOKUP(Table2[[#This Row],[SKU]],'[1]All Skus'!$A:$Y,2,FALSE))="AMX",(VLOOKUP(Table2[[#This Row],[SKU]],'[1]All Skus'!$A:$Y,15,FALSE)),""))</f>
        <v>0</v>
      </c>
      <c r="L200" s="18">
        <f>(IF((VLOOKUP(Table2[[#This Row],[SKU]],'[1]All Skus'!$A:$Y,2,FALSE))="AMX",(VLOOKUP(Table2[[#This Row],[SKU]],'[1]All Skus'!$A:$Y,16,FALSE)),""))</f>
        <v>718878233771</v>
      </c>
      <c r="M200" s="18">
        <f>(IF((VLOOKUP(Table2[[#This Row],[SKU]],'[1]All Skus'!$A:$Y,2,FALSE))="AMX",(VLOOKUP(Table2[[#This Row],[SKU]],'[1]All Skus'!$A:$Y,17,FALSE)),""))</f>
        <v>0</v>
      </c>
      <c r="N200" s="23">
        <f>(IF((VLOOKUP(Table2[[#This Row],[SKU]],'[1]All Skus'!$A:$Y,2,FALSE))="AMX",(VLOOKUP(Table2[[#This Row],[SKU]],'[1]All Skus'!$A:$Y,18,FALSE)),""))</f>
        <v>0</v>
      </c>
      <c r="O200" s="23">
        <f>(IF((VLOOKUP(Table2[[#This Row],[SKU]],'[1]All Skus'!$A:$Y,2,FALSE))="AMX",(VLOOKUP(Table2[[#This Row],[SKU]],'[1]All Skus'!$A:$Y,19,FALSE)),""))</f>
        <v>14.09</v>
      </c>
      <c r="P200" s="23">
        <f>(IF((VLOOKUP(Table2[[#This Row],[SKU]],'[1]All Skus'!$A:$Y,2,FALSE))="AMX",(VLOOKUP(Table2[[#This Row],[SKU]],'[1]All Skus'!$A:$Y,20,FALSE)),""))</f>
        <v>5.43</v>
      </c>
      <c r="Q200" s="23">
        <f>(IF((VLOOKUP(Table2[[#This Row],[SKU]],'[1]All Skus'!$A:$Y,2,FALSE))="AMX",(VLOOKUP(Table2[[#This Row],[SKU]],'[1]All Skus'!$A:$Y,21,FALSE)),""))</f>
        <v>4.37</v>
      </c>
      <c r="R200" s="18" t="str">
        <f>(IF((VLOOKUP(Table2[[#This Row],[SKU]],'[1]All Skus'!$A:$Y,2,FALSE))="AMX",(VLOOKUP(Table2[[#This Row],[SKU]],'[1]All Skus'!$A:$Y,22,FALSE)),""))</f>
        <v>US</v>
      </c>
      <c r="S200" s="18" t="str">
        <f>(IF((VLOOKUP(Table2[[#This Row],[SKU]],'[1]All Skus'!$A:$Y,2,FALSE))="AMX",(VLOOKUP(Table2[[#This Row],[SKU]],'[1]All Skus'!$A:$Y,23,FALSE)),""))</f>
        <v>Compliant</v>
      </c>
      <c r="T200" s="24" t="str">
        <f>(IF((VLOOKUP(Table2[[#This Row],[SKU]],'[1]All Skus'!$A:$Y,2,FALSE))="AMX",(VLOOKUP(Table2[[#This Row],[SKU]],'[1]All Skus'!$A:$Y,24,FALSE)),""))</f>
        <v>https://www.amx.com/en-US/products/hpx-1200</v>
      </c>
      <c r="U200" s="18">
        <v>198</v>
      </c>
    </row>
    <row r="201" spans="1:21" ht="15" customHeight="1" x14ac:dyDescent="0.3">
      <c r="A201" s="16" t="s">
        <v>219</v>
      </c>
      <c r="B201" s="17" t="str">
        <f>(IF((VLOOKUP(Table2[[#This Row],[SKU]],'[1]All Skus'!$A:$Y,2,FALSE))="AMX",(VLOOKUP(Table2[[#This Row],[SKU]],'[1]All Skus'!$A:$Y,3,FALSE)),""))</f>
        <v>Architectural Connectivity</v>
      </c>
      <c r="C201" s="17" t="str">
        <f>(IF((VLOOKUP(Table2[[#This Row],[SKU]],'[1]All Skus'!$A:$Y,2,FALSE))="AMX",(VLOOKUP(Table2[[#This Row],[SKU]],'[1]All Skus'!$A:$Y,4,FALSE)),""))</f>
        <v>HPX-P200-PC-US</v>
      </c>
      <c r="D201" s="18" t="str">
        <f>(IF((VLOOKUP(Table2[[#This Row],[SKU]],'[1]All Skus'!$A:$Y,2,FALSE))="AMX",(VLOOKUP(Table2[[#This Row],[SKU]],'[1]All Skus'!$A:$Y,5,FALSE)),""))</f>
        <v>AMX-ENV</v>
      </c>
      <c r="E201" s="19">
        <f>(IF((VLOOKUP(Table2[[#This Row],[SKU]],'[1]All Skus'!$A:$Y,2,FALSE))="AMX",(VLOOKUP(Table2[[#This Row],[SKU]],'[1]All Skus'!$A:$Y,6,FALSE)),""))</f>
        <v>0</v>
      </c>
      <c r="F201" s="19">
        <f>(IF((VLOOKUP(Table2[[#This Row],[SKU]],'[1]All Skus'!$A:$Y,2,FALSE))="AMX",(VLOOKUP(Table2[[#This Row],[SKU]],'[1]All Skus'!$A:$Y,7,FALSE)),""))</f>
        <v>0</v>
      </c>
      <c r="G201" s="20" t="str">
        <f>(IF((VLOOKUP(Table2[[#This Row],[SKU]],'[1]All Skus'!$A:$Y,2,FALSE))="AMX",(VLOOKUP(Table2[[#This Row],[SKU]],'[1]All Skus'!$A:$Y,8,FALSE)),""))</f>
        <v>US Power Outlet (Type A/B) with cord for Hydraport</v>
      </c>
      <c r="H201" s="20" t="str">
        <f>(IF((VLOOKUP(Table2[[#This Row],[SKU]],'[1]All Skus'!$A:$Y,2,FALSE))="AMX",(VLOOKUP(Table2[[#This Row],[SKU]],'[1]All Skus'!$A:$Y,9,FALSE)),""))</f>
        <v>The HPX-P200-PC-US, Power Outlet (US) Module with Cord, is a Hydraport Power Outlet Module for HPX-600/900/1200 - US</v>
      </c>
      <c r="I201" s="21">
        <f>(IF((VLOOKUP(Table2[[#This Row],[SKU]],'[1]All Skus'!$A:$Y,2,FALSE))="AMX",(VLOOKUP(Table2[[#This Row],[SKU]],'[1]All Skus'!$A:$Y,10,FALSE)),""))</f>
        <v>245</v>
      </c>
      <c r="J201" s="21">
        <f>(IF((VLOOKUP(Table2[[#This Row],[SKU]],'[1]All Skus'!$A:$Y,2,FALSE))="AMX",(VLOOKUP(Table2[[#This Row],[SKU]],'[1]All Skus'!$A:$Y,11,FALSE)),""))</f>
        <v>245</v>
      </c>
      <c r="K201" s="22">
        <f>(IF((VLOOKUP(Table2[[#This Row],[SKU]],'[1]All Skus'!$A:$Y,2,FALSE))="AMX",(VLOOKUP(Table2[[#This Row],[SKU]],'[1]All Skus'!$A:$Y,15,FALSE)),""))</f>
        <v>0</v>
      </c>
      <c r="L201" s="18">
        <f>(IF((VLOOKUP(Table2[[#This Row],[SKU]],'[1]All Skus'!$A:$Y,2,FALSE))="AMX",(VLOOKUP(Table2[[#This Row],[SKU]],'[1]All Skus'!$A:$Y,16,FALSE)),""))</f>
        <v>718878233887</v>
      </c>
      <c r="M201" s="18">
        <f>(IF((VLOOKUP(Table2[[#This Row],[SKU]],'[1]All Skus'!$A:$Y,2,FALSE))="AMX",(VLOOKUP(Table2[[#This Row],[SKU]],'[1]All Skus'!$A:$Y,17,FALSE)),""))</f>
        <v>0</v>
      </c>
      <c r="N201" s="23">
        <f>(IF((VLOOKUP(Table2[[#This Row],[SKU]],'[1]All Skus'!$A:$Y,2,FALSE))="AMX",(VLOOKUP(Table2[[#This Row],[SKU]],'[1]All Skus'!$A:$Y,18,FALSE)),""))</f>
        <v>0.5</v>
      </c>
      <c r="O201" s="23">
        <f>(IF((VLOOKUP(Table2[[#This Row],[SKU]],'[1]All Skus'!$A:$Y,2,FALSE))="AMX",(VLOOKUP(Table2[[#This Row],[SKU]],'[1]All Skus'!$A:$Y,19,FALSE)),""))</f>
        <v>2.0499999999999998</v>
      </c>
      <c r="P201" s="23">
        <f>(IF((VLOOKUP(Table2[[#This Row],[SKU]],'[1]All Skus'!$A:$Y,2,FALSE))="AMX",(VLOOKUP(Table2[[#This Row],[SKU]],'[1]All Skus'!$A:$Y,20,FALSE)),""))</f>
        <v>2</v>
      </c>
      <c r="Q201" s="23">
        <f>(IF((VLOOKUP(Table2[[#This Row],[SKU]],'[1]All Skus'!$A:$Y,2,FALSE))="AMX",(VLOOKUP(Table2[[#This Row],[SKU]],'[1]All Skus'!$A:$Y,21,FALSE)),""))</f>
        <v>94.5</v>
      </c>
      <c r="R201" s="18" t="str">
        <f>(IF((VLOOKUP(Table2[[#This Row],[SKU]],'[1]All Skus'!$A:$Y,2,FALSE))="AMX",(VLOOKUP(Table2[[#This Row],[SKU]],'[1]All Skus'!$A:$Y,22,FALSE)),""))</f>
        <v>TW</v>
      </c>
      <c r="S201" s="18" t="str">
        <f>(IF((VLOOKUP(Table2[[#This Row],[SKU]],'[1]All Skus'!$A:$Y,2,FALSE))="AMX",(VLOOKUP(Table2[[#This Row],[SKU]],'[1]All Skus'!$A:$Y,23,FALSE)),""))</f>
        <v>Compliant</v>
      </c>
      <c r="T201" s="24" t="str">
        <f>(IF((VLOOKUP(Table2[[#This Row],[SKU]],'[1]All Skus'!$A:$Y,2,FALSE))="AMX",(VLOOKUP(Table2[[#This Row],[SKU]],'[1]All Skus'!$A:$Y,24,FALSE)),""))</f>
        <v>https://www.amx.com/en-US/products/hpx-p200-pc-us</v>
      </c>
      <c r="U201" s="18">
        <v>199</v>
      </c>
    </row>
    <row r="202" spans="1:21" ht="15" customHeight="1" x14ac:dyDescent="0.3">
      <c r="A202" s="16" t="s">
        <v>220</v>
      </c>
      <c r="B202" s="17" t="str">
        <f>(IF((VLOOKUP(Table2[[#This Row],[SKU]],'[1]All Skus'!$A:$Y,2,FALSE))="AMX",(VLOOKUP(Table2[[#This Row],[SKU]],'[1]All Skus'!$A:$Y,3,FALSE)),""))</f>
        <v>Architectural Connectivity</v>
      </c>
      <c r="C202" s="17" t="str">
        <f>(IF((VLOOKUP(Table2[[#This Row],[SKU]],'[1]All Skus'!$A:$Y,2,FALSE))="AMX",(VLOOKUP(Table2[[#This Row],[SKU]],'[1]All Skus'!$A:$Y,4,FALSE)),""))</f>
        <v>HPX-P250-PC-UK</v>
      </c>
      <c r="D202" s="18" t="str">
        <f>(IF((VLOOKUP(Table2[[#This Row],[SKU]],'[1]All Skus'!$A:$Y,2,FALSE))="AMX",(VLOOKUP(Table2[[#This Row],[SKU]],'[1]All Skus'!$A:$Y,5,FALSE)),""))</f>
        <v>AMX-ENV</v>
      </c>
      <c r="E202" s="19">
        <f>(IF((VLOOKUP(Table2[[#This Row],[SKU]],'[1]All Skus'!$A:$Y,2,FALSE))="AMX",(VLOOKUP(Table2[[#This Row],[SKU]],'[1]All Skus'!$A:$Y,6,FALSE)),""))</f>
        <v>0</v>
      </c>
      <c r="F202" s="19">
        <f>(IF((VLOOKUP(Table2[[#This Row],[SKU]],'[1]All Skus'!$A:$Y,2,FALSE))="AMX",(VLOOKUP(Table2[[#This Row],[SKU]],'[1]All Skus'!$A:$Y,7,FALSE)),""))</f>
        <v>0</v>
      </c>
      <c r="G202" s="20" t="str">
        <f>(IF((VLOOKUP(Table2[[#This Row],[SKU]],'[1]All Skus'!$A:$Y,2,FALSE))="AMX",(VLOOKUP(Table2[[#This Row],[SKU]],'[1]All Skus'!$A:$Y,8,FALSE)),""))</f>
        <v>UK Power Outlet (Type G) for Hydraport</v>
      </c>
      <c r="H202" s="20" t="str">
        <f>(IF((VLOOKUP(Table2[[#This Row],[SKU]],'[1]All Skus'!$A:$Y,2,FALSE))="AMX",(VLOOKUP(Table2[[#This Row],[SKU]],'[1]All Skus'!$A:$Y,9,FALSE)),""))</f>
        <v>The HPX-P250-PC-UK, Power Outlet (UK) Module, is a Hydraport Power Outlet Module for HPX-600/900/1200 - UK</v>
      </c>
      <c r="I202" s="21">
        <f>(IF((VLOOKUP(Table2[[#This Row],[SKU]],'[1]All Skus'!$A:$Y,2,FALSE))="AMX",(VLOOKUP(Table2[[#This Row],[SKU]],'[1]All Skus'!$A:$Y,10,FALSE)),""))</f>
        <v>245</v>
      </c>
      <c r="J202" s="21">
        <f>(IF((VLOOKUP(Table2[[#This Row],[SKU]],'[1]All Skus'!$A:$Y,2,FALSE))="AMX",(VLOOKUP(Table2[[#This Row],[SKU]],'[1]All Skus'!$A:$Y,11,FALSE)),""))</f>
        <v>245</v>
      </c>
      <c r="K202" s="22">
        <f>(IF((VLOOKUP(Table2[[#This Row],[SKU]],'[1]All Skus'!$A:$Y,2,FALSE))="AMX",(VLOOKUP(Table2[[#This Row],[SKU]],'[1]All Skus'!$A:$Y,15,FALSE)),""))</f>
        <v>0</v>
      </c>
      <c r="L202" s="18">
        <f>(IF((VLOOKUP(Table2[[#This Row],[SKU]],'[1]All Skus'!$A:$Y,2,FALSE))="AMX",(VLOOKUP(Table2[[#This Row],[SKU]],'[1]All Skus'!$A:$Y,16,FALSE)),""))</f>
        <v>718878233993</v>
      </c>
      <c r="M202" s="18">
        <f>(IF((VLOOKUP(Table2[[#This Row],[SKU]],'[1]All Skus'!$A:$Y,2,FALSE))="AMX",(VLOOKUP(Table2[[#This Row],[SKU]],'[1]All Skus'!$A:$Y,17,FALSE)),""))</f>
        <v>0</v>
      </c>
      <c r="N202" s="23">
        <f>(IF((VLOOKUP(Table2[[#This Row],[SKU]],'[1]All Skus'!$A:$Y,2,FALSE))="AMX",(VLOOKUP(Table2[[#This Row],[SKU]],'[1]All Skus'!$A:$Y,18,FALSE)),""))</f>
        <v>0.15</v>
      </c>
      <c r="O202" s="23">
        <f>(IF((VLOOKUP(Table2[[#This Row],[SKU]],'[1]All Skus'!$A:$Y,2,FALSE))="AMX",(VLOOKUP(Table2[[#This Row],[SKU]],'[1]All Skus'!$A:$Y,19,FALSE)),""))</f>
        <v>2.0499999999999998</v>
      </c>
      <c r="P202" s="23">
        <f>(IF((VLOOKUP(Table2[[#This Row],[SKU]],'[1]All Skus'!$A:$Y,2,FALSE))="AMX",(VLOOKUP(Table2[[#This Row],[SKU]],'[1]All Skus'!$A:$Y,20,FALSE)),""))</f>
        <v>2.5</v>
      </c>
      <c r="Q202" s="23">
        <f>(IF((VLOOKUP(Table2[[#This Row],[SKU]],'[1]All Skus'!$A:$Y,2,FALSE))="AMX",(VLOOKUP(Table2[[#This Row],[SKU]],'[1]All Skus'!$A:$Y,21,FALSE)),""))</f>
        <v>2</v>
      </c>
      <c r="R202" s="18" t="str">
        <f>(IF((VLOOKUP(Table2[[#This Row],[SKU]],'[1]All Skus'!$A:$Y,2,FALSE))="AMX",(VLOOKUP(Table2[[#This Row],[SKU]],'[1]All Skus'!$A:$Y,22,FALSE)),""))</f>
        <v>TW</v>
      </c>
      <c r="S202" s="18" t="str">
        <f>(IF((VLOOKUP(Table2[[#This Row],[SKU]],'[1]All Skus'!$A:$Y,2,FALSE))="AMX",(VLOOKUP(Table2[[#This Row],[SKU]],'[1]All Skus'!$A:$Y,23,FALSE)),""))</f>
        <v>Compliant</v>
      </c>
      <c r="T202" s="24" t="str">
        <f>(IF((VLOOKUP(Table2[[#This Row],[SKU]],'[1]All Skus'!$A:$Y,2,FALSE))="AMX",(VLOOKUP(Table2[[#This Row],[SKU]],'[1]All Skus'!$A:$Y,24,FALSE)),""))</f>
        <v>https://www.amx.com/en-US/products/hpx-p250-pc-uk</v>
      </c>
      <c r="U202" s="18">
        <v>200</v>
      </c>
    </row>
    <row r="203" spans="1:21" ht="15" customHeight="1" x14ac:dyDescent="0.3">
      <c r="A203" s="16" t="s">
        <v>221</v>
      </c>
      <c r="B203" s="17" t="str">
        <f>(IF((VLOOKUP(Table2[[#This Row],[SKU]],'[1]All Skus'!$A:$Y,2,FALSE))="AMX",(VLOOKUP(Table2[[#This Row],[SKU]],'[1]All Skus'!$A:$Y,3,FALSE)),""))</f>
        <v>Architectural Connectivity</v>
      </c>
      <c r="C203" s="17" t="str">
        <f>(IF((VLOOKUP(Table2[[#This Row],[SKU]],'[1]All Skus'!$A:$Y,2,FALSE))="AMX",(VLOOKUP(Table2[[#This Row],[SKU]],'[1]All Skus'!$A:$Y,4,FALSE)),""))</f>
        <v>HPX-P200-PC-EU</v>
      </c>
      <c r="D203" s="18" t="str">
        <f>(IF((VLOOKUP(Table2[[#This Row],[SKU]],'[1]All Skus'!$A:$Y,2,FALSE))="AMX",(VLOOKUP(Table2[[#This Row],[SKU]],'[1]All Skus'!$A:$Y,5,FALSE)),""))</f>
        <v>AMX-ENV</v>
      </c>
      <c r="E203" s="19">
        <f>(IF((VLOOKUP(Table2[[#This Row],[SKU]],'[1]All Skus'!$A:$Y,2,FALSE))="AMX",(VLOOKUP(Table2[[#This Row],[SKU]],'[1]All Skus'!$A:$Y,6,FALSE)),""))</f>
        <v>0</v>
      </c>
      <c r="F203" s="19">
        <f>(IF((VLOOKUP(Table2[[#This Row],[SKU]],'[1]All Skus'!$A:$Y,2,FALSE))="AMX",(VLOOKUP(Table2[[#This Row],[SKU]],'[1]All Skus'!$A:$Y,7,FALSE)),""))</f>
        <v>0</v>
      </c>
      <c r="G203" s="20" t="str">
        <f>(IF((VLOOKUP(Table2[[#This Row],[SKU]],'[1]All Skus'!$A:$Y,2,FALSE))="AMX",(VLOOKUP(Table2[[#This Row],[SKU]],'[1]All Skus'!$A:$Y,8,FALSE)),""))</f>
        <v>EU Power Outlet (Type F) for Hydraport</v>
      </c>
      <c r="H203" s="20" t="str">
        <f>(IF((VLOOKUP(Table2[[#This Row],[SKU]],'[1]All Skus'!$A:$Y,2,FALSE))="AMX",(VLOOKUP(Table2[[#This Row],[SKU]],'[1]All Skus'!$A:$Y,9,FALSE)),""))</f>
        <v>The HPX-P200-PC-EU, Power Outlet (EU) Module, is a Hydraport Power Outlet Module for HPX-600/900/1200 - EU</v>
      </c>
      <c r="I203" s="21">
        <f>(IF((VLOOKUP(Table2[[#This Row],[SKU]],'[1]All Skus'!$A:$Y,2,FALSE))="AMX",(VLOOKUP(Table2[[#This Row],[SKU]],'[1]All Skus'!$A:$Y,10,FALSE)),""))</f>
        <v>245</v>
      </c>
      <c r="J203" s="21">
        <f>(IF((VLOOKUP(Table2[[#This Row],[SKU]],'[1]All Skus'!$A:$Y,2,FALSE))="AMX",(VLOOKUP(Table2[[#This Row],[SKU]],'[1]All Skus'!$A:$Y,11,FALSE)),""))</f>
        <v>245</v>
      </c>
      <c r="K203" s="22">
        <f>(IF((VLOOKUP(Table2[[#This Row],[SKU]],'[1]All Skus'!$A:$Y,2,FALSE))="AMX",(VLOOKUP(Table2[[#This Row],[SKU]],'[1]All Skus'!$A:$Y,15,FALSE)),""))</f>
        <v>0</v>
      </c>
      <c r="L203" s="18">
        <f>(IF((VLOOKUP(Table2[[#This Row],[SKU]],'[1]All Skus'!$A:$Y,2,FALSE))="AMX",(VLOOKUP(Table2[[#This Row],[SKU]],'[1]All Skus'!$A:$Y,16,FALSE)),""))</f>
        <v>718878234006</v>
      </c>
      <c r="M203" s="18">
        <f>(IF((VLOOKUP(Table2[[#This Row],[SKU]],'[1]All Skus'!$A:$Y,2,FALSE))="AMX",(VLOOKUP(Table2[[#This Row],[SKU]],'[1]All Skus'!$A:$Y,17,FALSE)),""))</f>
        <v>0</v>
      </c>
      <c r="N203" s="23">
        <f>(IF((VLOOKUP(Table2[[#This Row],[SKU]],'[1]All Skus'!$A:$Y,2,FALSE))="AMX",(VLOOKUP(Table2[[#This Row],[SKU]],'[1]All Skus'!$A:$Y,18,FALSE)),""))</f>
        <v>0.15</v>
      </c>
      <c r="O203" s="23">
        <f>(IF((VLOOKUP(Table2[[#This Row],[SKU]],'[1]All Skus'!$A:$Y,2,FALSE))="AMX",(VLOOKUP(Table2[[#This Row],[SKU]],'[1]All Skus'!$A:$Y,19,FALSE)),""))</f>
        <v>2.0499999999999998</v>
      </c>
      <c r="P203" s="23">
        <f>(IF((VLOOKUP(Table2[[#This Row],[SKU]],'[1]All Skus'!$A:$Y,2,FALSE))="AMX",(VLOOKUP(Table2[[#This Row],[SKU]],'[1]All Skus'!$A:$Y,20,FALSE)),""))</f>
        <v>2</v>
      </c>
      <c r="Q203" s="23">
        <f>(IF((VLOOKUP(Table2[[#This Row],[SKU]],'[1]All Skus'!$A:$Y,2,FALSE))="AMX",(VLOOKUP(Table2[[#This Row],[SKU]],'[1]All Skus'!$A:$Y,21,FALSE)),""))</f>
        <v>2</v>
      </c>
      <c r="R203" s="18" t="str">
        <f>(IF((VLOOKUP(Table2[[#This Row],[SKU]],'[1]All Skus'!$A:$Y,2,FALSE))="AMX",(VLOOKUP(Table2[[#This Row],[SKU]],'[1]All Skus'!$A:$Y,22,FALSE)),""))</f>
        <v>TW</v>
      </c>
      <c r="S203" s="18" t="str">
        <f>(IF((VLOOKUP(Table2[[#This Row],[SKU]],'[1]All Skus'!$A:$Y,2,FALSE))="AMX",(VLOOKUP(Table2[[#This Row],[SKU]],'[1]All Skus'!$A:$Y,23,FALSE)),""))</f>
        <v>Compliant</v>
      </c>
      <c r="T203" s="24" t="str">
        <f>(IF((VLOOKUP(Table2[[#This Row],[SKU]],'[1]All Skus'!$A:$Y,2,FALSE))="AMX",(VLOOKUP(Table2[[#This Row],[SKU]],'[1]All Skus'!$A:$Y,24,FALSE)),""))</f>
        <v>https://www.amx.com/en-US/products/hpx-p200-pc-eu</v>
      </c>
      <c r="U203" s="18">
        <v>201</v>
      </c>
    </row>
    <row r="204" spans="1:21" ht="15" customHeight="1" x14ac:dyDescent="0.3">
      <c r="A204" s="16" t="s">
        <v>222</v>
      </c>
      <c r="B204" s="17" t="str">
        <f>(IF((VLOOKUP(Table2[[#This Row],[SKU]],'[1]All Skus'!$A:$Y,2,FALSE))="AMX",(VLOOKUP(Table2[[#This Row],[SKU]],'[1]All Skus'!$A:$Y,3,FALSE)),""))</f>
        <v>Architectural Connectivity</v>
      </c>
      <c r="C204" s="17" t="str">
        <f>(IF((VLOOKUP(Table2[[#This Row],[SKU]],'[1]All Skus'!$A:$Y,2,FALSE))="AMX",(VLOOKUP(Table2[[#This Row],[SKU]],'[1]All Skus'!$A:$Y,4,FALSE)),""))</f>
        <v>HPX-P200-PC-AU</v>
      </c>
      <c r="D204" s="18" t="str">
        <f>(IF((VLOOKUP(Table2[[#This Row],[SKU]],'[1]All Skus'!$A:$Y,2,FALSE))="AMX",(VLOOKUP(Table2[[#This Row],[SKU]],'[1]All Skus'!$A:$Y,5,FALSE)),""))</f>
        <v>AMX-ENV</v>
      </c>
      <c r="E204" s="19">
        <f>(IF((VLOOKUP(Table2[[#This Row],[SKU]],'[1]All Skus'!$A:$Y,2,FALSE))="AMX",(VLOOKUP(Table2[[#This Row],[SKU]],'[1]All Skus'!$A:$Y,6,FALSE)),""))</f>
        <v>0</v>
      </c>
      <c r="F204" s="19">
        <f>(IF((VLOOKUP(Table2[[#This Row],[SKU]],'[1]All Skus'!$A:$Y,2,FALSE))="AMX",(VLOOKUP(Table2[[#This Row],[SKU]],'[1]All Skus'!$A:$Y,7,FALSE)),""))</f>
        <v>0</v>
      </c>
      <c r="G204" s="20" t="str">
        <f>(IF((VLOOKUP(Table2[[#This Row],[SKU]],'[1]All Skus'!$A:$Y,2,FALSE))="AMX",(VLOOKUP(Table2[[#This Row],[SKU]],'[1]All Skus'!$A:$Y,8,FALSE)),""))</f>
        <v>Australian Outlet (Type I) for Hydraport</v>
      </c>
      <c r="H204" s="20" t="str">
        <f>(IF((VLOOKUP(Table2[[#This Row],[SKU]],'[1]All Skus'!$A:$Y,2,FALSE))="AMX",(VLOOKUP(Table2[[#This Row],[SKU]],'[1]All Skus'!$A:$Y,9,FALSE)),""))</f>
        <v>HPX-P200-PC-AU, Power Outlet (AU) Module, is a Hydraport Power Outlet Module for HPX-600/900/1200 - AU</v>
      </c>
      <c r="I204" s="21">
        <f>(IF((VLOOKUP(Table2[[#This Row],[SKU]],'[1]All Skus'!$A:$Y,2,FALSE))="AMX",(VLOOKUP(Table2[[#This Row],[SKU]],'[1]All Skus'!$A:$Y,10,FALSE)),""))</f>
        <v>230</v>
      </c>
      <c r="J204" s="21">
        <f>(IF((VLOOKUP(Table2[[#This Row],[SKU]],'[1]All Skus'!$A:$Y,2,FALSE))="AMX",(VLOOKUP(Table2[[#This Row],[SKU]],'[1]All Skus'!$A:$Y,11,FALSE)),""))</f>
        <v>230</v>
      </c>
      <c r="K204" s="22">
        <f>(IF((VLOOKUP(Table2[[#This Row],[SKU]],'[1]All Skus'!$A:$Y,2,FALSE))="AMX",(VLOOKUP(Table2[[#This Row],[SKU]],'[1]All Skus'!$A:$Y,15,FALSE)),""))</f>
        <v>0</v>
      </c>
      <c r="L204" s="18">
        <f>(IF((VLOOKUP(Table2[[#This Row],[SKU]],'[1]All Skus'!$A:$Y,2,FALSE))="AMX",(VLOOKUP(Table2[[#This Row],[SKU]],'[1]All Skus'!$A:$Y,16,FALSE)),""))</f>
        <v>718878234112</v>
      </c>
      <c r="M204" s="18">
        <f>(IF((VLOOKUP(Table2[[#This Row],[SKU]],'[1]All Skus'!$A:$Y,2,FALSE))="AMX",(VLOOKUP(Table2[[#This Row],[SKU]],'[1]All Skus'!$A:$Y,17,FALSE)),""))</f>
        <v>0</v>
      </c>
      <c r="N204" s="23">
        <f>(IF((VLOOKUP(Table2[[#This Row],[SKU]],'[1]All Skus'!$A:$Y,2,FALSE))="AMX",(VLOOKUP(Table2[[#This Row],[SKU]],'[1]All Skus'!$A:$Y,18,FALSE)),""))</f>
        <v>0.15</v>
      </c>
      <c r="O204" s="23">
        <f>(IF((VLOOKUP(Table2[[#This Row],[SKU]],'[1]All Skus'!$A:$Y,2,FALSE))="AMX",(VLOOKUP(Table2[[#This Row],[SKU]],'[1]All Skus'!$A:$Y,19,FALSE)),""))</f>
        <v>2.0499999999999998</v>
      </c>
      <c r="P204" s="23">
        <f>(IF((VLOOKUP(Table2[[#This Row],[SKU]],'[1]All Skus'!$A:$Y,2,FALSE))="AMX",(VLOOKUP(Table2[[#This Row],[SKU]],'[1]All Skus'!$A:$Y,20,FALSE)),""))</f>
        <v>2</v>
      </c>
      <c r="Q204" s="23">
        <f>(IF((VLOOKUP(Table2[[#This Row],[SKU]],'[1]All Skus'!$A:$Y,2,FALSE))="AMX",(VLOOKUP(Table2[[#This Row],[SKU]],'[1]All Skus'!$A:$Y,21,FALSE)),""))</f>
        <v>2</v>
      </c>
      <c r="R204" s="18" t="str">
        <f>(IF((VLOOKUP(Table2[[#This Row],[SKU]],'[1]All Skus'!$A:$Y,2,FALSE))="AMX",(VLOOKUP(Table2[[#This Row],[SKU]],'[1]All Skus'!$A:$Y,22,FALSE)),""))</f>
        <v>TW</v>
      </c>
      <c r="S204" s="18" t="str">
        <f>(IF((VLOOKUP(Table2[[#This Row],[SKU]],'[1]All Skus'!$A:$Y,2,FALSE))="AMX",(VLOOKUP(Table2[[#This Row],[SKU]],'[1]All Skus'!$A:$Y,23,FALSE)),""))</f>
        <v>Compliant</v>
      </c>
      <c r="T204" s="24" t="str">
        <f>(IF((VLOOKUP(Table2[[#This Row],[SKU]],'[1]All Skus'!$A:$Y,2,FALSE))="AMX",(VLOOKUP(Table2[[#This Row],[SKU]],'[1]All Skus'!$A:$Y,24,FALSE)),""))</f>
        <v>https://www.amx.com/en-US/products/hpx-p200-pc-au</v>
      </c>
      <c r="U204" s="18">
        <v>202</v>
      </c>
    </row>
    <row r="205" spans="1:21" ht="15" customHeight="1" x14ac:dyDescent="0.3">
      <c r="A205" s="16" t="s">
        <v>223</v>
      </c>
      <c r="B205" s="17" t="str">
        <f>(IF((VLOOKUP(Table2[[#This Row],[SKU]],'[1]All Skus'!$A:$Y,2,FALSE))="AMX",(VLOOKUP(Table2[[#This Row],[SKU]],'[1]All Skus'!$A:$Y,3,FALSE)),""))</f>
        <v>Architectural Connectivity</v>
      </c>
      <c r="C205" s="17" t="str">
        <f>(IF((VLOOKUP(Table2[[#This Row],[SKU]],'[1]All Skus'!$A:$Y,2,FALSE))="AMX",(VLOOKUP(Table2[[#This Row],[SKU]],'[1]All Skus'!$A:$Y,4,FALSE)),""))</f>
        <v>HPX-P250-PC-IN</v>
      </c>
      <c r="D205" s="18" t="str">
        <f>(IF((VLOOKUP(Table2[[#This Row],[SKU]],'[1]All Skus'!$A:$Y,2,FALSE))="AMX",(VLOOKUP(Table2[[#This Row],[SKU]],'[1]All Skus'!$A:$Y,5,FALSE)),""))</f>
        <v>AMX-ENV</v>
      </c>
      <c r="E205" s="19">
        <f>(IF((VLOOKUP(Table2[[#This Row],[SKU]],'[1]All Skus'!$A:$Y,2,FALSE))="AMX",(VLOOKUP(Table2[[#This Row],[SKU]],'[1]All Skus'!$A:$Y,6,FALSE)),""))</f>
        <v>0</v>
      </c>
      <c r="F205" s="19">
        <f>(IF((VLOOKUP(Table2[[#This Row],[SKU]],'[1]All Skus'!$A:$Y,2,FALSE))="AMX",(VLOOKUP(Table2[[#This Row],[SKU]],'[1]All Skus'!$A:$Y,7,FALSE)),""))</f>
        <v>0</v>
      </c>
      <c r="G205" s="20" t="str">
        <f>(IF((VLOOKUP(Table2[[#This Row],[SKU]],'[1]All Skus'!$A:$Y,2,FALSE))="AMX",(VLOOKUP(Table2[[#This Row],[SKU]],'[1]All Skus'!$A:$Y,8,FALSE)),""))</f>
        <v>India Power Outlet (Type D/M) for Hydraport</v>
      </c>
      <c r="H205" s="20" t="str">
        <f>(IF((VLOOKUP(Table2[[#This Row],[SKU]],'[1]All Skus'!$A:$Y,2,FALSE))="AMX",(VLOOKUP(Table2[[#This Row],[SKU]],'[1]All Skus'!$A:$Y,9,FALSE)),""))</f>
        <v>The HPX-P250-PC-IN, Power Outlet (IN) Module, is a Hydraport Power Outlet Module for HPX-600/900/1200 - IN</v>
      </c>
      <c r="I205" s="21">
        <f>(IF((VLOOKUP(Table2[[#This Row],[SKU]],'[1]All Skus'!$A:$Y,2,FALSE))="AMX",(VLOOKUP(Table2[[#This Row],[SKU]],'[1]All Skus'!$A:$Y,10,FALSE)),""))</f>
        <v>265</v>
      </c>
      <c r="J205" s="21">
        <f>(IF((VLOOKUP(Table2[[#This Row],[SKU]],'[1]All Skus'!$A:$Y,2,FALSE))="AMX",(VLOOKUP(Table2[[#This Row],[SKU]],'[1]All Skus'!$A:$Y,11,FALSE)),""))</f>
        <v>265</v>
      </c>
      <c r="K205" s="22">
        <f>(IF((VLOOKUP(Table2[[#This Row],[SKU]],'[1]All Skus'!$A:$Y,2,FALSE))="AMX",(VLOOKUP(Table2[[#This Row],[SKU]],'[1]All Skus'!$A:$Y,15,FALSE)),""))</f>
        <v>0</v>
      </c>
      <c r="L205" s="18">
        <f>(IF((VLOOKUP(Table2[[#This Row],[SKU]],'[1]All Skus'!$A:$Y,2,FALSE))="AMX",(VLOOKUP(Table2[[#This Row],[SKU]],'[1]All Skus'!$A:$Y,16,FALSE)),""))</f>
        <v>718878234228</v>
      </c>
      <c r="M205" s="18">
        <f>(IF((VLOOKUP(Table2[[#This Row],[SKU]],'[1]All Skus'!$A:$Y,2,FALSE))="AMX",(VLOOKUP(Table2[[#This Row],[SKU]],'[1]All Skus'!$A:$Y,17,FALSE)),""))</f>
        <v>0</v>
      </c>
      <c r="N205" s="23">
        <f>(IF((VLOOKUP(Table2[[#This Row],[SKU]],'[1]All Skus'!$A:$Y,2,FALSE))="AMX",(VLOOKUP(Table2[[#This Row],[SKU]],'[1]All Skus'!$A:$Y,18,FALSE)),""))</f>
        <v>0.15</v>
      </c>
      <c r="O205" s="23">
        <f>(IF((VLOOKUP(Table2[[#This Row],[SKU]],'[1]All Skus'!$A:$Y,2,FALSE))="AMX",(VLOOKUP(Table2[[#This Row],[SKU]],'[1]All Skus'!$A:$Y,19,FALSE)),""))</f>
        <v>2.0499999999999998</v>
      </c>
      <c r="P205" s="23">
        <f>(IF((VLOOKUP(Table2[[#This Row],[SKU]],'[1]All Skus'!$A:$Y,2,FALSE))="AMX",(VLOOKUP(Table2[[#This Row],[SKU]],'[1]All Skus'!$A:$Y,20,FALSE)),""))</f>
        <v>2.5</v>
      </c>
      <c r="Q205" s="23">
        <f>(IF((VLOOKUP(Table2[[#This Row],[SKU]],'[1]All Skus'!$A:$Y,2,FALSE))="AMX",(VLOOKUP(Table2[[#This Row],[SKU]],'[1]All Skus'!$A:$Y,21,FALSE)),""))</f>
        <v>2</v>
      </c>
      <c r="R205" s="18" t="str">
        <f>(IF((VLOOKUP(Table2[[#This Row],[SKU]],'[1]All Skus'!$A:$Y,2,FALSE))="AMX",(VLOOKUP(Table2[[#This Row],[SKU]],'[1]All Skus'!$A:$Y,22,FALSE)),""))</f>
        <v>TW</v>
      </c>
      <c r="S205" s="18" t="str">
        <f>(IF((VLOOKUP(Table2[[#This Row],[SKU]],'[1]All Skus'!$A:$Y,2,FALSE))="AMX",(VLOOKUP(Table2[[#This Row],[SKU]],'[1]All Skus'!$A:$Y,23,FALSE)),""))</f>
        <v>Compliant</v>
      </c>
      <c r="T205" s="24" t="str">
        <f>(IF((VLOOKUP(Table2[[#This Row],[SKU]],'[1]All Skus'!$A:$Y,2,FALSE))="AMX",(VLOOKUP(Table2[[#This Row],[SKU]],'[1]All Skus'!$A:$Y,24,FALSE)),""))</f>
        <v>https://www.amx.com/en-US/products/hpx-p250-pc-in</v>
      </c>
      <c r="U205" s="18">
        <v>203</v>
      </c>
    </row>
    <row r="206" spans="1:21" ht="15" customHeight="1" x14ac:dyDescent="0.3">
      <c r="A206" s="16" t="s">
        <v>224</v>
      </c>
      <c r="B206" s="17" t="str">
        <f>(IF((VLOOKUP(Table2[[#This Row],[SKU]],'[1]All Skus'!$A:$Y,2,FALSE))="AMX",(VLOOKUP(Table2[[#This Row],[SKU]],'[1]All Skus'!$A:$Y,3,FALSE)),""))</f>
        <v>Architectural Connectivity</v>
      </c>
      <c r="C206" s="17" t="str">
        <f>(IF((VLOOKUP(Table2[[#This Row],[SKU]],'[1]All Skus'!$A:$Y,2,FALSE))="AMX",(VLOOKUP(Table2[[#This Row],[SKU]],'[1]All Skus'!$A:$Y,4,FALSE)),""))</f>
        <v>HPX-P200-PC-EU2</v>
      </c>
      <c r="D206" s="18" t="str">
        <f>(IF((VLOOKUP(Table2[[#This Row],[SKU]],'[1]All Skus'!$A:$Y,2,FALSE))="AMX",(VLOOKUP(Table2[[#This Row],[SKU]],'[1]All Skus'!$A:$Y,5,FALSE)),""))</f>
        <v>AMX-ENV</v>
      </c>
      <c r="E206" s="19">
        <f>(IF((VLOOKUP(Table2[[#This Row],[SKU]],'[1]All Skus'!$A:$Y,2,FALSE))="AMX",(VLOOKUP(Table2[[#This Row],[SKU]],'[1]All Skus'!$A:$Y,6,FALSE)),""))</f>
        <v>0</v>
      </c>
      <c r="F206" s="19">
        <f>(IF((VLOOKUP(Table2[[#This Row],[SKU]],'[1]All Skus'!$A:$Y,2,FALSE))="AMX",(VLOOKUP(Table2[[#This Row],[SKU]],'[1]All Skus'!$A:$Y,7,FALSE)),""))</f>
        <v>0</v>
      </c>
      <c r="G206" s="20" t="str">
        <f>(IF((VLOOKUP(Table2[[#This Row],[SKU]],'[1]All Skus'!$A:$Y,2,FALSE))="AMX",(VLOOKUP(Table2[[#This Row],[SKU]],'[1]All Skus'!$A:$Y,8,FALSE)),""))</f>
        <v>EU Power Outlet (Type E) for Hydraport</v>
      </c>
      <c r="H206" s="20" t="str">
        <f>(IF((VLOOKUP(Table2[[#This Row],[SKU]],'[1]All Skus'!$A:$Y,2,FALSE))="AMX",(VLOOKUP(Table2[[#This Row],[SKU]],'[1]All Skus'!$A:$Y,9,FALSE)),""))</f>
        <v>The HPX-P200-PC-EU2, Power Outlet (EU) Module provides power connectivity for Eastern European (Type E with Ground Pin) plug types</v>
      </c>
      <c r="I206" s="21">
        <f>(IF((VLOOKUP(Table2[[#This Row],[SKU]],'[1]All Skus'!$A:$Y,2,FALSE))="AMX",(VLOOKUP(Table2[[#This Row],[SKU]],'[1]All Skus'!$A:$Y,10,FALSE)),""))</f>
        <v>245</v>
      </c>
      <c r="J206" s="21">
        <f>(IF((VLOOKUP(Table2[[#This Row],[SKU]],'[1]All Skus'!$A:$Y,2,FALSE))="AMX",(VLOOKUP(Table2[[#This Row],[SKU]],'[1]All Skus'!$A:$Y,11,FALSE)),""))</f>
        <v>245</v>
      </c>
      <c r="K206" s="22">
        <f>(IF((VLOOKUP(Table2[[#This Row],[SKU]],'[1]All Skus'!$A:$Y,2,FALSE))="AMX",(VLOOKUP(Table2[[#This Row],[SKU]],'[1]All Skus'!$A:$Y,15,FALSE)),""))</f>
        <v>0</v>
      </c>
      <c r="L206" s="18">
        <f>(IF((VLOOKUP(Table2[[#This Row],[SKU]],'[1]All Skus'!$A:$Y,2,FALSE))="AMX",(VLOOKUP(Table2[[#This Row],[SKU]],'[1]All Skus'!$A:$Y,16,FALSE)),""))</f>
        <v>718878025291</v>
      </c>
      <c r="M206" s="18">
        <f>(IF((VLOOKUP(Table2[[#This Row],[SKU]],'[1]All Skus'!$A:$Y,2,FALSE))="AMX",(VLOOKUP(Table2[[#This Row],[SKU]],'[1]All Skus'!$A:$Y,17,FALSE)),""))</f>
        <v>0</v>
      </c>
      <c r="N206" s="23">
        <f>(IF((VLOOKUP(Table2[[#This Row],[SKU]],'[1]All Skus'!$A:$Y,2,FALSE))="AMX",(VLOOKUP(Table2[[#This Row],[SKU]],'[1]All Skus'!$A:$Y,18,FALSE)),""))</f>
        <v>0.15</v>
      </c>
      <c r="O206" s="23">
        <f>(IF((VLOOKUP(Table2[[#This Row],[SKU]],'[1]All Skus'!$A:$Y,2,FALSE))="AMX",(VLOOKUP(Table2[[#This Row],[SKU]],'[1]All Skus'!$A:$Y,19,FALSE)),""))</f>
        <v>2.0499999999999998</v>
      </c>
      <c r="P206" s="23">
        <f>(IF((VLOOKUP(Table2[[#This Row],[SKU]],'[1]All Skus'!$A:$Y,2,FALSE))="AMX",(VLOOKUP(Table2[[#This Row],[SKU]],'[1]All Skus'!$A:$Y,20,FALSE)),""))</f>
        <v>2</v>
      </c>
      <c r="Q206" s="23">
        <f>(IF((VLOOKUP(Table2[[#This Row],[SKU]],'[1]All Skus'!$A:$Y,2,FALSE))="AMX",(VLOOKUP(Table2[[#This Row],[SKU]],'[1]All Skus'!$A:$Y,21,FALSE)),""))</f>
        <v>2</v>
      </c>
      <c r="R206" s="18" t="str">
        <f>(IF((VLOOKUP(Table2[[#This Row],[SKU]],'[1]All Skus'!$A:$Y,2,FALSE))="AMX",(VLOOKUP(Table2[[#This Row],[SKU]],'[1]All Skus'!$A:$Y,22,FALSE)),""))</f>
        <v>TW</v>
      </c>
      <c r="S206" s="18" t="str">
        <f>(IF((VLOOKUP(Table2[[#This Row],[SKU]],'[1]All Skus'!$A:$Y,2,FALSE))="AMX",(VLOOKUP(Table2[[#This Row],[SKU]],'[1]All Skus'!$A:$Y,23,FALSE)),""))</f>
        <v>Compliant</v>
      </c>
      <c r="T206" s="24" t="str">
        <f>(IF((VLOOKUP(Table2[[#This Row],[SKU]],'[1]All Skus'!$A:$Y,2,FALSE))="AMX",(VLOOKUP(Table2[[#This Row],[SKU]],'[1]All Skus'!$A:$Y,24,FALSE)),""))</f>
        <v>https://www.amx.com/en-US/products/hpx-p200-pc-eu2</v>
      </c>
      <c r="U206" s="18">
        <v>204</v>
      </c>
    </row>
    <row r="207" spans="1:21" ht="15" customHeight="1" x14ac:dyDescent="0.3">
      <c r="A207" s="16" t="s">
        <v>225</v>
      </c>
      <c r="B207" s="17" t="str">
        <f>(IF((VLOOKUP(Table2[[#This Row],[SKU]],'[1]All Skus'!$A:$Y,2,FALSE))="AMX",(VLOOKUP(Table2[[#This Row],[SKU]],'[1]All Skus'!$A:$Y,3,FALSE)),""))</f>
        <v>Architectural Connectivity</v>
      </c>
      <c r="C207" s="17" t="str">
        <f>(IF((VLOOKUP(Table2[[#This Row],[SKU]],'[1]All Skus'!$A:$Y,2,FALSE))="AMX",(VLOOKUP(Table2[[#This Row],[SKU]],'[1]All Skus'!$A:$Y,4,FALSE)),""))</f>
        <v>HPX-CPT200-W</v>
      </c>
      <c r="D207" s="18" t="str">
        <f>(IF((VLOOKUP(Table2[[#This Row],[SKU]],'[1]All Skus'!$A:$Y,2,FALSE))="AMX",(VLOOKUP(Table2[[#This Row],[SKU]],'[1]All Skus'!$A:$Y,5,FALSE)),""))</f>
        <v>AMX-ENV</v>
      </c>
      <c r="E207" s="19">
        <f>(IF((VLOOKUP(Table2[[#This Row],[SKU]],'[1]All Skus'!$A:$Y,2,FALSE))="AMX",(VLOOKUP(Table2[[#This Row],[SKU]],'[1]All Skus'!$A:$Y,6,FALSE)),""))</f>
        <v>0</v>
      </c>
      <c r="F207" s="19">
        <f>(IF((VLOOKUP(Table2[[#This Row],[SKU]],'[1]All Skus'!$A:$Y,2,FALSE))="AMX",(VLOOKUP(Table2[[#This Row],[SKU]],'[1]All Skus'!$A:$Y,7,FALSE)),""))</f>
        <v>0</v>
      </c>
      <c r="G207" s="20" t="str">
        <f>(IF((VLOOKUP(Table2[[#This Row],[SKU]],'[1]All Skus'!$A:$Y,2,FALSE))="AMX",(VLOOKUP(Table2[[#This Row],[SKU]],'[1]All Skus'!$A:$Y,8,FALSE)),""))</f>
        <v>Cable Passthru module for Hydraport</v>
      </c>
      <c r="H207" s="20" t="str">
        <f>(IF((VLOOKUP(Table2[[#This Row],[SKU]],'[1]All Skus'!$A:$Y,2,FALSE))="AMX",(VLOOKUP(Table2[[#This Row],[SKU]],'[1]All Skus'!$A:$Y,9,FALSE)),""))</f>
        <v>The HPX-CPT200-W, Cable Pass-Thru Well Module, provides a convenient way to keep cables out of site in an HPX-600, 900 or 1200 chassis</v>
      </c>
      <c r="I207" s="21">
        <f>(IF((VLOOKUP(Table2[[#This Row],[SKU]],'[1]All Skus'!$A:$Y,2,FALSE))="AMX",(VLOOKUP(Table2[[#This Row],[SKU]],'[1]All Skus'!$A:$Y,10,FALSE)),""))</f>
        <v>45</v>
      </c>
      <c r="J207" s="21">
        <f>(IF((VLOOKUP(Table2[[#This Row],[SKU]],'[1]All Skus'!$A:$Y,2,FALSE))="AMX",(VLOOKUP(Table2[[#This Row],[SKU]],'[1]All Skus'!$A:$Y,11,FALSE)),""))</f>
        <v>45</v>
      </c>
      <c r="K207" s="22">
        <f>(IF((VLOOKUP(Table2[[#This Row],[SKU]],'[1]All Skus'!$A:$Y,2,FALSE))="AMX",(VLOOKUP(Table2[[#This Row],[SKU]],'[1]All Skus'!$A:$Y,15,FALSE)),""))</f>
        <v>0</v>
      </c>
      <c r="L207" s="18">
        <f>(IF((VLOOKUP(Table2[[#This Row],[SKU]],'[1]All Skus'!$A:$Y,2,FALSE))="AMX",(VLOOKUP(Table2[[#This Row],[SKU]],'[1]All Skus'!$A:$Y,16,FALSE)),""))</f>
        <v>718878234334</v>
      </c>
      <c r="M207" s="18">
        <f>(IF((VLOOKUP(Table2[[#This Row],[SKU]],'[1]All Skus'!$A:$Y,2,FALSE))="AMX",(VLOOKUP(Table2[[#This Row],[SKU]],'[1]All Skus'!$A:$Y,17,FALSE)),""))</f>
        <v>0</v>
      </c>
      <c r="N207" s="23">
        <f>(IF((VLOOKUP(Table2[[#This Row],[SKU]],'[1]All Skus'!$A:$Y,2,FALSE))="AMX",(VLOOKUP(Table2[[#This Row],[SKU]],'[1]All Skus'!$A:$Y,18,FALSE)),""))</f>
        <v>0.05</v>
      </c>
      <c r="O207" s="23">
        <f>(IF((VLOOKUP(Table2[[#This Row],[SKU]],'[1]All Skus'!$A:$Y,2,FALSE))="AMX",(VLOOKUP(Table2[[#This Row],[SKU]],'[1]All Skus'!$A:$Y,19,FALSE)),""))</f>
        <v>2.0499999999999998</v>
      </c>
      <c r="P207" s="23">
        <f>(IF((VLOOKUP(Table2[[#This Row],[SKU]],'[1]All Skus'!$A:$Y,2,FALSE))="AMX",(VLOOKUP(Table2[[#This Row],[SKU]],'[1]All Skus'!$A:$Y,20,FALSE)),""))</f>
        <v>2</v>
      </c>
      <c r="Q207" s="23">
        <f>(IF((VLOOKUP(Table2[[#This Row],[SKU]],'[1]All Skus'!$A:$Y,2,FALSE))="AMX",(VLOOKUP(Table2[[#This Row],[SKU]],'[1]All Skus'!$A:$Y,21,FALSE)),""))</f>
        <v>1</v>
      </c>
      <c r="R207" s="18" t="str">
        <f>(IF((VLOOKUP(Table2[[#This Row],[SKU]],'[1]All Skus'!$A:$Y,2,FALSE))="AMX",(VLOOKUP(Table2[[#This Row],[SKU]],'[1]All Skus'!$A:$Y,22,FALSE)),""))</f>
        <v>MY</v>
      </c>
      <c r="S207" s="18" t="str">
        <f>(IF((VLOOKUP(Table2[[#This Row],[SKU]],'[1]All Skus'!$A:$Y,2,FALSE))="AMX",(VLOOKUP(Table2[[#This Row],[SKU]],'[1]All Skus'!$A:$Y,23,FALSE)),""))</f>
        <v>Compliant</v>
      </c>
      <c r="T207" s="24" t="str">
        <f>(IF((VLOOKUP(Table2[[#This Row],[SKU]],'[1]All Skus'!$A:$Y,2,FALSE))="AMX",(VLOOKUP(Table2[[#This Row],[SKU]],'[1]All Skus'!$A:$Y,24,FALSE)),""))</f>
        <v>https://www.amx.com/en-US/products/hpx-cpt200-w</v>
      </c>
      <c r="U207" s="18">
        <v>205</v>
      </c>
    </row>
    <row r="208" spans="1:21" ht="15" customHeight="1" x14ac:dyDescent="0.3">
      <c r="A208" s="16" t="s">
        <v>226</v>
      </c>
      <c r="B208" s="17" t="str">
        <f>(IF((VLOOKUP(Table2[[#This Row],[SKU]],'[1]All Skus'!$A:$Y,2,FALSE))="AMX",(VLOOKUP(Table2[[#This Row],[SKU]],'[1]All Skus'!$A:$Y,3,FALSE)),""))</f>
        <v>Architectural Connectivity</v>
      </c>
      <c r="C208" s="17" t="str">
        <f>(IF((VLOOKUP(Table2[[#This Row],[SKU]],'[1]All Skus'!$A:$Y,2,FALSE))="AMX",(VLOOKUP(Table2[[#This Row],[SKU]],'[1]All Skus'!$A:$Y,4,FALSE)),""))</f>
        <v>HPX-CPTS100-W</v>
      </c>
      <c r="D208" s="18" t="str">
        <f>(IF((VLOOKUP(Table2[[#This Row],[SKU]],'[1]All Skus'!$A:$Y,2,FALSE))="AMX",(VLOOKUP(Table2[[#This Row],[SKU]],'[1]All Skus'!$A:$Y,5,FALSE)),""))</f>
        <v>AMX-ENV</v>
      </c>
      <c r="E208" s="19">
        <f>(IF((VLOOKUP(Table2[[#This Row],[SKU]],'[1]All Skus'!$A:$Y,2,FALSE))="AMX",(VLOOKUP(Table2[[#This Row],[SKU]],'[1]All Skus'!$A:$Y,6,FALSE)),""))</f>
        <v>0</v>
      </c>
      <c r="F208" s="19">
        <f>(IF((VLOOKUP(Table2[[#This Row],[SKU]],'[1]All Skus'!$A:$Y,2,FALSE))="AMX",(VLOOKUP(Table2[[#This Row],[SKU]],'[1]All Skus'!$A:$Y,7,FALSE)),""))</f>
        <v>0</v>
      </c>
      <c r="G208" s="20" t="str">
        <f>(IF((VLOOKUP(Table2[[#This Row],[SKU]],'[1]All Skus'!$A:$Y,2,FALSE))="AMX",(VLOOKUP(Table2[[#This Row],[SKU]],'[1]All Skus'!$A:$Y,8,FALSE)),""))</f>
        <v>Cable Passthru Spacer module for Hydraport</v>
      </c>
      <c r="H208" s="20" t="str">
        <f>(IF((VLOOKUP(Table2[[#This Row],[SKU]],'[1]All Skus'!$A:$Y,2,FALSE))="AMX",(VLOOKUP(Table2[[#This Row],[SKU]],'[1]All Skus'!$A:$Y,9,FALSE)),""))</f>
        <v>The HPX-CPTS100-W when used in conjunction with the HPX-CPT200-W increases the number of cables that can be passed through from 2 to 4</v>
      </c>
      <c r="I208" s="21">
        <f>(IF((VLOOKUP(Table2[[#This Row],[SKU]],'[1]All Skus'!$A:$Y,2,FALSE))="AMX",(VLOOKUP(Table2[[#This Row],[SKU]],'[1]All Skus'!$A:$Y,10,FALSE)),""))</f>
        <v>45.5</v>
      </c>
      <c r="J208" s="21">
        <f>(IF((VLOOKUP(Table2[[#This Row],[SKU]],'[1]All Skus'!$A:$Y,2,FALSE))="AMX",(VLOOKUP(Table2[[#This Row],[SKU]],'[1]All Skus'!$A:$Y,11,FALSE)),""))</f>
        <v>45.5</v>
      </c>
      <c r="K208" s="22">
        <f>(IF((VLOOKUP(Table2[[#This Row],[SKU]],'[1]All Skus'!$A:$Y,2,FALSE))="AMX",(VLOOKUP(Table2[[#This Row],[SKU]],'[1]All Skus'!$A:$Y,15,FALSE)),""))</f>
        <v>0</v>
      </c>
      <c r="L208" s="18">
        <f>(IF((VLOOKUP(Table2[[#This Row],[SKU]],'[1]All Skus'!$A:$Y,2,FALSE))="AMX",(VLOOKUP(Table2[[#This Row],[SKU]],'[1]All Skus'!$A:$Y,16,FALSE)),""))</f>
        <v>718878025314</v>
      </c>
      <c r="M208" s="18">
        <f>(IF((VLOOKUP(Table2[[#This Row],[SKU]],'[1]All Skus'!$A:$Y,2,FALSE))="AMX",(VLOOKUP(Table2[[#This Row],[SKU]],'[1]All Skus'!$A:$Y,17,FALSE)),""))</f>
        <v>0</v>
      </c>
      <c r="N208" s="23">
        <f>(IF((VLOOKUP(Table2[[#This Row],[SKU]],'[1]All Skus'!$A:$Y,2,FALSE))="AMX",(VLOOKUP(Table2[[#This Row],[SKU]],'[1]All Skus'!$A:$Y,18,FALSE)),""))</f>
        <v>0.05</v>
      </c>
      <c r="O208" s="23">
        <f>(IF((VLOOKUP(Table2[[#This Row],[SKU]],'[1]All Skus'!$A:$Y,2,FALSE))="AMX",(VLOOKUP(Table2[[#This Row],[SKU]],'[1]All Skus'!$A:$Y,19,FALSE)),""))</f>
        <v>2.0499999999999998</v>
      </c>
      <c r="P208" s="23">
        <f>(IF((VLOOKUP(Table2[[#This Row],[SKU]],'[1]All Skus'!$A:$Y,2,FALSE))="AMX",(VLOOKUP(Table2[[#This Row],[SKU]],'[1]All Skus'!$A:$Y,20,FALSE)),""))</f>
        <v>1</v>
      </c>
      <c r="Q208" s="23">
        <f>(IF((VLOOKUP(Table2[[#This Row],[SKU]],'[1]All Skus'!$A:$Y,2,FALSE))="AMX",(VLOOKUP(Table2[[#This Row],[SKU]],'[1]All Skus'!$A:$Y,21,FALSE)),""))</f>
        <v>1</v>
      </c>
      <c r="R208" s="18" t="str">
        <f>(IF((VLOOKUP(Table2[[#This Row],[SKU]],'[1]All Skus'!$A:$Y,2,FALSE))="AMX",(VLOOKUP(Table2[[#This Row],[SKU]],'[1]All Skus'!$A:$Y,22,FALSE)),""))</f>
        <v>CN</v>
      </c>
      <c r="S208" s="18" t="str">
        <f>(IF((VLOOKUP(Table2[[#This Row],[SKU]],'[1]All Skus'!$A:$Y,2,FALSE))="AMX",(VLOOKUP(Table2[[#This Row],[SKU]],'[1]All Skus'!$A:$Y,23,FALSE)),""))</f>
        <v>Compliant</v>
      </c>
      <c r="T208" s="24" t="str">
        <f>(IF((VLOOKUP(Table2[[#This Row],[SKU]],'[1]All Skus'!$A:$Y,2,FALSE))="AMX",(VLOOKUP(Table2[[#This Row],[SKU]],'[1]All Skus'!$A:$Y,24,FALSE)),""))</f>
        <v>https://www.amx.com/en-US/products/hpx-cpts100-w</v>
      </c>
      <c r="U208" s="18">
        <v>206</v>
      </c>
    </row>
    <row r="209" spans="1:21" ht="15" customHeight="1" x14ac:dyDescent="0.3">
      <c r="A209" s="16" t="s">
        <v>227</v>
      </c>
      <c r="B209" s="17" t="str">
        <f>(IF((VLOOKUP(Table2[[#This Row],[SKU]],'[1]All Skus'!$A:$Y,2,FALSE))="AMX",(VLOOKUP(Table2[[#This Row],[SKU]],'[1]All Skus'!$A:$Y,3,FALSE)),""))</f>
        <v>Architectural Connectivity</v>
      </c>
      <c r="C209" s="17" t="str">
        <f>(IF((VLOOKUP(Table2[[#This Row],[SKU]],'[1]All Skus'!$A:$Y,2,FALSE))="AMX",(VLOOKUP(Table2[[#This Row],[SKU]],'[1]All Skus'!$A:$Y,4,FALSE)),""))</f>
        <v>HPX-N100-SRJ45</v>
      </c>
      <c r="D209" s="18" t="str">
        <f>(IF((VLOOKUP(Table2[[#This Row],[SKU]],'[1]All Skus'!$A:$Y,2,FALSE))="AMX",(VLOOKUP(Table2[[#This Row],[SKU]],'[1]All Skus'!$A:$Y,5,FALSE)),""))</f>
        <v>AMX-ENV</v>
      </c>
      <c r="E209" s="19">
        <f>(IF((VLOOKUP(Table2[[#This Row],[SKU]],'[1]All Skus'!$A:$Y,2,FALSE))="AMX",(VLOOKUP(Table2[[#This Row],[SKU]],'[1]All Skus'!$A:$Y,6,FALSE)),""))</f>
        <v>0</v>
      </c>
      <c r="F209" s="19">
        <f>(IF((VLOOKUP(Table2[[#This Row],[SKU]],'[1]All Skus'!$A:$Y,2,FALSE))="AMX",(VLOOKUP(Table2[[#This Row],[SKU]],'[1]All Skus'!$A:$Y,7,FALSE)),""))</f>
        <v>0</v>
      </c>
      <c r="G209" s="20" t="str">
        <f>(IF((VLOOKUP(Table2[[#This Row],[SKU]],'[1]All Skus'!$A:$Y,2,FALSE))="AMX",(VLOOKUP(Table2[[#This Row],[SKU]],'[1]All Skus'!$A:$Y,8,FALSE)),""))</f>
        <v>Single Shielded RJ-45 module for Hydraport</v>
      </c>
      <c r="H209" s="20" t="str">
        <f>(IF((VLOOKUP(Table2[[#This Row],[SKU]],'[1]All Skus'!$A:$Y,2,FALSE))="AMX",(VLOOKUP(Table2[[#This Row],[SKU]],'[1]All Skus'!$A:$Y,9,FALSE)),""))</f>
        <v>The HPX-N100-SRJ45 module provides one Shielded RJ-45 connection to a Hydraport 600, 900 or 1200. Due to the extended depth of this module it is not recommended for use with the HPX-1600</v>
      </c>
      <c r="I209" s="21">
        <f>(IF((VLOOKUP(Table2[[#This Row],[SKU]],'[1]All Skus'!$A:$Y,2,FALSE))="AMX",(VLOOKUP(Table2[[#This Row],[SKU]],'[1]All Skus'!$A:$Y,10,FALSE)),""))</f>
        <v>130</v>
      </c>
      <c r="J209" s="21">
        <f>(IF((VLOOKUP(Table2[[#This Row],[SKU]],'[1]All Skus'!$A:$Y,2,FALSE))="AMX",(VLOOKUP(Table2[[#This Row],[SKU]],'[1]All Skus'!$A:$Y,11,FALSE)),""))</f>
        <v>130</v>
      </c>
      <c r="K209" s="22">
        <f>(IF((VLOOKUP(Table2[[#This Row],[SKU]],'[1]All Skus'!$A:$Y,2,FALSE))="AMX",(VLOOKUP(Table2[[#This Row],[SKU]],'[1]All Skus'!$A:$Y,15,FALSE)),""))</f>
        <v>0</v>
      </c>
      <c r="L209" s="18">
        <f>(IF((VLOOKUP(Table2[[#This Row],[SKU]],'[1]All Skus'!$A:$Y,2,FALSE))="AMX",(VLOOKUP(Table2[[#This Row],[SKU]],'[1]All Skus'!$A:$Y,16,FALSE)),""))</f>
        <v>718878025321</v>
      </c>
      <c r="M209" s="18">
        <f>(IF((VLOOKUP(Table2[[#This Row],[SKU]],'[1]All Skus'!$A:$Y,2,FALSE))="AMX",(VLOOKUP(Table2[[#This Row],[SKU]],'[1]All Skus'!$A:$Y,17,FALSE)),""))</f>
        <v>0</v>
      </c>
      <c r="N209" s="23">
        <f>(IF((VLOOKUP(Table2[[#This Row],[SKU]],'[1]All Skus'!$A:$Y,2,FALSE))="AMX",(VLOOKUP(Table2[[#This Row],[SKU]],'[1]All Skus'!$A:$Y,18,FALSE)),""))</f>
        <v>0.1</v>
      </c>
      <c r="O209" s="23">
        <f>(IF((VLOOKUP(Table2[[#This Row],[SKU]],'[1]All Skus'!$A:$Y,2,FALSE))="AMX",(VLOOKUP(Table2[[#This Row],[SKU]],'[1]All Skus'!$A:$Y,19,FALSE)),""))</f>
        <v>2.0499999999999998</v>
      </c>
      <c r="P209" s="23">
        <f>(IF((VLOOKUP(Table2[[#This Row],[SKU]],'[1]All Skus'!$A:$Y,2,FALSE))="AMX",(VLOOKUP(Table2[[#This Row],[SKU]],'[1]All Skus'!$A:$Y,20,FALSE)),""))</f>
        <v>1</v>
      </c>
      <c r="Q209" s="23">
        <f>(IF((VLOOKUP(Table2[[#This Row],[SKU]],'[1]All Skus'!$A:$Y,2,FALSE))="AMX",(VLOOKUP(Table2[[#This Row],[SKU]],'[1]All Skus'!$A:$Y,21,FALSE)),""))</f>
        <v>2</v>
      </c>
      <c r="R209" s="18" t="str">
        <f>(IF((VLOOKUP(Table2[[#This Row],[SKU]],'[1]All Skus'!$A:$Y,2,FALSE))="AMX",(VLOOKUP(Table2[[#This Row],[SKU]],'[1]All Skus'!$A:$Y,22,FALSE)),""))</f>
        <v>US</v>
      </c>
      <c r="S209" s="18" t="str">
        <f>(IF((VLOOKUP(Table2[[#This Row],[SKU]],'[1]All Skus'!$A:$Y,2,FALSE))="AMX",(VLOOKUP(Table2[[#This Row],[SKU]],'[1]All Skus'!$A:$Y,23,FALSE)),""))</f>
        <v>Compliant</v>
      </c>
      <c r="T209" s="24" t="str">
        <f>(IF((VLOOKUP(Table2[[#This Row],[SKU]],'[1]All Skus'!$A:$Y,2,FALSE))="AMX",(VLOOKUP(Table2[[#This Row],[SKU]],'[1]All Skus'!$A:$Y,24,FALSE)),""))</f>
        <v>https://www.amx.com/en-US/products/hpx-n100-srj45</v>
      </c>
      <c r="U209" s="18">
        <v>207</v>
      </c>
    </row>
    <row r="210" spans="1:21" ht="15" customHeight="1" x14ac:dyDescent="0.3">
      <c r="A210" s="16" t="s">
        <v>228</v>
      </c>
      <c r="B210" s="17" t="str">
        <f>(IF((VLOOKUP(Table2[[#This Row],[SKU]],'[1]All Skus'!$A:$Y,2,FALSE))="AMX",(VLOOKUP(Table2[[#This Row],[SKU]],'[1]All Skus'!$A:$Y,3,FALSE)),""))</f>
        <v>Architectural Connectivity</v>
      </c>
      <c r="C210" s="17" t="str">
        <f>(IF((VLOOKUP(Table2[[#This Row],[SKU]],'[1]All Skus'!$A:$Y,2,FALSE))="AMX",(VLOOKUP(Table2[[#This Row],[SKU]],'[1]All Skus'!$A:$Y,4,FALSE)),""))</f>
        <v>HPX-N102-SRJ45</v>
      </c>
      <c r="D210" s="18" t="str">
        <f>(IF((VLOOKUP(Table2[[#This Row],[SKU]],'[1]All Skus'!$A:$Y,2,FALSE))="AMX",(VLOOKUP(Table2[[#This Row],[SKU]],'[1]All Skus'!$A:$Y,5,FALSE)),""))</f>
        <v>AMX-ENV</v>
      </c>
      <c r="E210" s="19">
        <f>(IF((VLOOKUP(Table2[[#This Row],[SKU]],'[1]All Skus'!$A:$Y,2,FALSE))="AMX",(VLOOKUP(Table2[[#This Row],[SKU]],'[1]All Skus'!$A:$Y,6,FALSE)),""))</f>
        <v>0</v>
      </c>
      <c r="F210" s="19">
        <f>(IF((VLOOKUP(Table2[[#This Row],[SKU]],'[1]All Skus'!$A:$Y,2,FALSE))="AMX",(VLOOKUP(Table2[[#This Row],[SKU]],'[1]All Skus'!$A:$Y,7,FALSE)),""))</f>
        <v>0</v>
      </c>
      <c r="G210" s="20" t="str">
        <f>(IF((VLOOKUP(Table2[[#This Row],[SKU]],'[1]All Skus'!$A:$Y,2,FALSE))="AMX",(VLOOKUP(Table2[[#This Row],[SKU]],'[1]All Skus'!$A:$Y,8,FALSE)),""))</f>
        <v>Dual Shielded RJ-45 module for Hydraport</v>
      </c>
      <c r="H210" s="20" t="str">
        <f>(IF((VLOOKUP(Table2[[#This Row],[SKU]],'[1]All Skus'!$A:$Y,2,FALSE))="AMX",(VLOOKUP(Table2[[#This Row],[SKU]],'[1]All Skus'!$A:$Y,9,FALSE)),""))</f>
        <v>The HPX-N102-SRJ45 module provides two Shielded RJ-45 connections to the Hydraport 600, 900 or 1200. Due to the extended depth of this module it is not recommended for use with the HPX-1600</v>
      </c>
      <c r="I210" s="21">
        <f>(IF((VLOOKUP(Table2[[#This Row],[SKU]],'[1]All Skus'!$A:$Y,2,FALSE))="AMX",(VLOOKUP(Table2[[#This Row],[SKU]],'[1]All Skus'!$A:$Y,10,FALSE)),""))</f>
        <v>165</v>
      </c>
      <c r="J210" s="21">
        <f>(IF((VLOOKUP(Table2[[#This Row],[SKU]],'[1]All Skus'!$A:$Y,2,FALSE))="AMX",(VLOOKUP(Table2[[#This Row],[SKU]],'[1]All Skus'!$A:$Y,11,FALSE)),""))</f>
        <v>165</v>
      </c>
      <c r="K210" s="22">
        <f>(IF((VLOOKUP(Table2[[#This Row],[SKU]],'[1]All Skus'!$A:$Y,2,FALSE))="AMX",(VLOOKUP(Table2[[#This Row],[SKU]],'[1]All Skus'!$A:$Y,15,FALSE)),""))</f>
        <v>0</v>
      </c>
      <c r="L210" s="18">
        <f>(IF((VLOOKUP(Table2[[#This Row],[SKU]],'[1]All Skus'!$A:$Y,2,FALSE))="AMX",(VLOOKUP(Table2[[#This Row],[SKU]],'[1]All Skus'!$A:$Y,16,FALSE)),""))</f>
        <v>718878025338</v>
      </c>
      <c r="M210" s="18">
        <f>(IF((VLOOKUP(Table2[[#This Row],[SKU]],'[1]All Skus'!$A:$Y,2,FALSE))="AMX",(VLOOKUP(Table2[[#This Row],[SKU]],'[1]All Skus'!$A:$Y,17,FALSE)),""))</f>
        <v>0</v>
      </c>
      <c r="N210" s="23">
        <f>(IF((VLOOKUP(Table2[[#This Row],[SKU]],'[1]All Skus'!$A:$Y,2,FALSE))="AMX",(VLOOKUP(Table2[[#This Row],[SKU]],'[1]All Skus'!$A:$Y,18,FALSE)),""))</f>
        <v>0.1</v>
      </c>
      <c r="O210" s="23">
        <f>(IF((VLOOKUP(Table2[[#This Row],[SKU]],'[1]All Skus'!$A:$Y,2,FALSE))="AMX",(VLOOKUP(Table2[[#This Row],[SKU]],'[1]All Skus'!$A:$Y,19,FALSE)),""))</f>
        <v>2.0499999999999998</v>
      </c>
      <c r="P210" s="23">
        <f>(IF((VLOOKUP(Table2[[#This Row],[SKU]],'[1]All Skus'!$A:$Y,2,FALSE))="AMX",(VLOOKUP(Table2[[#This Row],[SKU]],'[1]All Skus'!$A:$Y,20,FALSE)),""))</f>
        <v>1</v>
      </c>
      <c r="Q210" s="23">
        <f>(IF((VLOOKUP(Table2[[#This Row],[SKU]],'[1]All Skus'!$A:$Y,2,FALSE))="AMX",(VLOOKUP(Table2[[#This Row],[SKU]],'[1]All Skus'!$A:$Y,21,FALSE)),""))</f>
        <v>2</v>
      </c>
      <c r="R210" s="18" t="str">
        <f>(IF((VLOOKUP(Table2[[#This Row],[SKU]],'[1]All Skus'!$A:$Y,2,FALSE))="AMX",(VLOOKUP(Table2[[#This Row],[SKU]],'[1]All Skus'!$A:$Y,22,FALSE)),""))</f>
        <v>US</v>
      </c>
      <c r="S210" s="18" t="str">
        <f>(IF((VLOOKUP(Table2[[#This Row],[SKU]],'[1]All Skus'!$A:$Y,2,FALSE))="AMX",(VLOOKUP(Table2[[#This Row],[SKU]],'[1]All Skus'!$A:$Y,23,FALSE)),""))</f>
        <v>Compliant</v>
      </c>
      <c r="T210" s="24" t="str">
        <f>(IF((VLOOKUP(Table2[[#This Row],[SKU]],'[1]All Skus'!$A:$Y,2,FALSE))="AMX",(VLOOKUP(Table2[[#This Row],[SKU]],'[1]All Skus'!$A:$Y,24,FALSE)),""))</f>
        <v>https://www.amx.com/en-US/products/hpx-n102-srj45</v>
      </c>
      <c r="U210" s="18">
        <v>208</v>
      </c>
    </row>
    <row r="211" spans="1:21" ht="15" customHeight="1" x14ac:dyDescent="0.3">
      <c r="A211" s="16" t="s">
        <v>229</v>
      </c>
      <c r="B211" s="17" t="str">
        <f>(IF((VLOOKUP(Table2[[#This Row],[SKU]],'[1]All Skus'!$A:$Y,2,FALSE))="AMX",(VLOOKUP(Table2[[#This Row],[SKU]],'[1]All Skus'!$A:$Y,3,FALSE)),""))</f>
        <v>Architectural Connectivity</v>
      </c>
      <c r="C211" s="17" t="str">
        <f>(IF((VLOOKUP(Table2[[#This Row],[SKU]],'[1]All Skus'!$A:$Y,2,FALSE))="AMX",(VLOOKUP(Table2[[#This Row],[SKU]],'[1]All Skus'!$A:$Y,4,FALSE)),""))</f>
        <v>HPX-U400-R-MET-6NE</v>
      </c>
      <c r="D211" s="18" t="str">
        <f>(IF((VLOOKUP(Table2[[#This Row],[SKU]],'[1]All Skus'!$A:$Y,2,FALSE))="AMX",(VLOOKUP(Table2[[#This Row],[SKU]],'[1]All Skus'!$A:$Y,5,FALSE)),""))</f>
        <v>AMX-ENV</v>
      </c>
      <c r="E211" s="19">
        <f>(IF((VLOOKUP(Table2[[#This Row],[SKU]],'[1]All Skus'!$A:$Y,2,FALSE))="AMX",(VLOOKUP(Table2[[#This Row],[SKU]],'[1]All Skus'!$A:$Y,6,FALSE)),""))</f>
        <v>0</v>
      </c>
      <c r="F211" s="19" t="str">
        <f>(IF((VLOOKUP(Table2[[#This Row],[SKU]],'[1]All Skus'!$A:$Y,2,FALSE))="AMX",(VLOOKUP(Table2[[#This Row],[SKU]],'[1]All Skus'!$A:$Y,7,FALSE)),""))</f>
        <v>Limited Quantity</v>
      </c>
      <c r="G211" s="20" t="str">
        <f>(IF((VLOOKUP(Table2[[#This Row],[SKU]],'[1]All Skus'!$A:$Y,2,FALSE))="AMX",(VLOOKUP(Table2[[#This Row],[SKU]],'[1]All Skus'!$A:$Y,8,FALSE)),""))</f>
        <v>Metreau Keypad module for Hydraport</v>
      </c>
      <c r="H211" s="20" t="str">
        <f>(IF((VLOOKUP(Table2[[#This Row],[SKU]],'[1]All Skus'!$A:$Y,2,FALSE))="AMX",(VLOOKUP(Table2[[#This Row],[SKU]],'[1]All Skus'!$A:$Y,9,FALSE)),""))</f>
        <v>The HPX-U400-R-MET-6NE, Metreau 6-Button Ethernet Keypad Ramp Mount Kit, is a Metreau 6-Button Ethernet Keypad in a carrier that allows it to be installed into the Hydraport HPX-600,900 and 1200 Connection Ports</v>
      </c>
      <c r="I211" s="21">
        <f>(IF((VLOOKUP(Table2[[#This Row],[SKU]],'[1]All Skus'!$A:$Y,2,FALSE))="AMX",(VLOOKUP(Table2[[#This Row],[SKU]],'[1]All Skus'!$A:$Y,10,FALSE)),""))</f>
        <v>550</v>
      </c>
      <c r="J211" s="21">
        <f>(IF((VLOOKUP(Table2[[#This Row],[SKU]],'[1]All Skus'!$A:$Y,2,FALSE))="AMX",(VLOOKUP(Table2[[#This Row],[SKU]],'[1]All Skus'!$A:$Y,11,FALSE)),""))</f>
        <v>550</v>
      </c>
      <c r="K211" s="22">
        <f>(IF((VLOOKUP(Table2[[#This Row],[SKU]],'[1]All Skus'!$A:$Y,2,FALSE))="AMX",(VLOOKUP(Table2[[#This Row],[SKU]],'[1]All Skus'!$A:$Y,15,FALSE)),""))</f>
        <v>0</v>
      </c>
      <c r="L211" s="18">
        <f>(IF((VLOOKUP(Table2[[#This Row],[SKU]],'[1]All Skus'!$A:$Y,2,FALSE))="AMX",(VLOOKUP(Table2[[#This Row],[SKU]],'[1]All Skus'!$A:$Y,16,FALSE)),""))</f>
        <v>718878023884</v>
      </c>
      <c r="M211" s="18">
        <f>(IF((VLOOKUP(Table2[[#This Row],[SKU]],'[1]All Skus'!$A:$Y,2,FALSE))="AMX",(VLOOKUP(Table2[[#This Row],[SKU]],'[1]All Skus'!$A:$Y,17,FALSE)),""))</f>
        <v>0</v>
      </c>
      <c r="N211" s="23">
        <f>(IF((VLOOKUP(Table2[[#This Row],[SKU]],'[1]All Skus'!$A:$Y,2,FALSE))="AMX",(VLOOKUP(Table2[[#This Row],[SKU]],'[1]All Skus'!$A:$Y,18,FALSE)),""))</f>
        <v>0.4</v>
      </c>
      <c r="O211" s="23">
        <f>(IF((VLOOKUP(Table2[[#This Row],[SKU]],'[1]All Skus'!$A:$Y,2,FALSE))="AMX",(VLOOKUP(Table2[[#This Row],[SKU]],'[1]All Skus'!$A:$Y,19,FALSE)),""))</f>
        <v>2.0499999999999998</v>
      </c>
      <c r="P211" s="23">
        <f>(IF((VLOOKUP(Table2[[#This Row],[SKU]],'[1]All Skus'!$A:$Y,2,FALSE))="AMX",(VLOOKUP(Table2[[#This Row],[SKU]],'[1]All Skus'!$A:$Y,20,FALSE)),""))</f>
        <v>4</v>
      </c>
      <c r="Q211" s="23">
        <f>(IF((VLOOKUP(Table2[[#This Row],[SKU]],'[1]All Skus'!$A:$Y,2,FALSE))="AMX",(VLOOKUP(Table2[[#This Row],[SKU]],'[1]All Skus'!$A:$Y,21,FALSE)),""))</f>
        <v>1</v>
      </c>
      <c r="R211" s="18" t="str">
        <f>(IF((VLOOKUP(Table2[[#This Row],[SKU]],'[1]All Skus'!$A:$Y,2,FALSE))="AMX",(VLOOKUP(Table2[[#This Row],[SKU]],'[1]All Skus'!$A:$Y,22,FALSE)),""))</f>
        <v>US</v>
      </c>
      <c r="S211" s="18" t="str">
        <f>(IF((VLOOKUP(Table2[[#This Row],[SKU]],'[1]All Skus'!$A:$Y,2,FALSE))="AMX",(VLOOKUP(Table2[[#This Row],[SKU]],'[1]All Skus'!$A:$Y,23,FALSE)),""))</f>
        <v>Compliant</v>
      </c>
      <c r="T211" s="24" t="str">
        <f>(IF((VLOOKUP(Table2[[#This Row],[SKU]],'[1]All Skus'!$A:$Y,2,FALSE))="AMX",(VLOOKUP(Table2[[#This Row],[SKU]],'[1]All Skus'!$A:$Y,24,FALSE)),""))</f>
        <v>https://www.amx.com/en-US/products/hpx-u400-r-met-6ne</v>
      </c>
      <c r="U211" s="18">
        <v>209</v>
      </c>
    </row>
    <row r="212" spans="1:21" ht="15" customHeight="1" x14ac:dyDescent="0.3">
      <c r="A212" s="16" t="s">
        <v>230</v>
      </c>
      <c r="B212" s="17" t="str">
        <f>(IF((VLOOKUP(Table2[[#This Row],[SKU]],'[1]All Skus'!$A:$Y,2,FALSE))="AMX",(VLOOKUP(Table2[[#This Row],[SKU]],'[1]All Skus'!$A:$Y,3,FALSE)),""))</f>
        <v>Architectural Connectivity</v>
      </c>
      <c r="C212" s="17" t="str">
        <f>(IF((VLOOKUP(Table2[[#This Row],[SKU]],'[1]All Skus'!$A:$Y,2,FALSE))="AMX",(VLOOKUP(Table2[[#This Row],[SKU]],'[1]All Skus'!$A:$Y,4,FALSE)),""))</f>
        <v>HPX-U400-R-MET-13E</v>
      </c>
      <c r="D212" s="18" t="str">
        <f>(IF((VLOOKUP(Table2[[#This Row],[SKU]],'[1]All Skus'!$A:$Y,2,FALSE))="AMX",(VLOOKUP(Table2[[#This Row],[SKU]],'[1]All Skus'!$A:$Y,5,FALSE)),""))</f>
        <v>AMX-ENV</v>
      </c>
      <c r="E212" s="19">
        <f>(IF((VLOOKUP(Table2[[#This Row],[SKU]],'[1]All Skus'!$A:$Y,2,FALSE))="AMX",(VLOOKUP(Table2[[#This Row],[SKU]],'[1]All Skus'!$A:$Y,6,FALSE)),""))</f>
        <v>0</v>
      </c>
      <c r="F212" s="19" t="str">
        <f>(IF((VLOOKUP(Table2[[#This Row],[SKU]],'[1]All Skus'!$A:$Y,2,FALSE))="AMX",(VLOOKUP(Table2[[#This Row],[SKU]],'[1]All Skus'!$A:$Y,7,FALSE)),""))</f>
        <v>Limited Quantity</v>
      </c>
      <c r="G212" s="20" t="str">
        <f>(IF((VLOOKUP(Table2[[#This Row],[SKU]],'[1]All Skus'!$A:$Y,2,FALSE))="AMX",(VLOOKUP(Table2[[#This Row],[SKU]],'[1]All Skus'!$A:$Y,8,FALSE)),""))</f>
        <v>Metreau Keypad module for Hydraport</v>
      </c>
      <c r="H212" s="20" t="str">
        <f>(IF((VLOOKUP(Table2[[#This Row],[SKU]],'[1]All Skus'!$A:$Y,2,FALSE))="AMX",(VLOOKUP(Table2[[#This Row],[SKU]],'[1]All Skus'!$A:$Y,9,FALSE)),""))</f>
        <v>The HPX-U400-R-MET-13E, Metreau 13-Button Ethernet Keypad Ramp Mount Kit, is a Metreau 13-Button Ethernet Keypad in a carrier that allows it to be installed into the Hydraport HPX-600,900 and 1200 Connection Ports</v>
      </c>
      <c r="I212" s="21">
        <f>(IF((VLOOKUP(Table2[[#This Row],[SKU]],'[1]All Skus'!$A:$Y,2,FALSE))="AMX",(VLOOKUP(Table2[[#This Row],[SKU]],'[1]All Skus'!$A:$Y,10,FALSE)),""))</f>
        <v>515</v>
      </c>
      <c r="J212" s="21">
        <f>(IF((VLOOKUP(Table2[[#This Row],[SKU]],'[1]All Skus'!$A:$Y,2,FALSE))="AMX",(VLOOKUP(Table2[[#This Row],[SKU]],'[1]All Skus'!$A:$Y,11,FALSE)),""))</f>
        <v>515</v>
      </c>
      <c r="K212" s="22">
        <f>(IF((VLOOKUP(Table2[[#This Row],[SKU]],'[1]All Skus'!$A:$Y,2,FALSE))="AMX",(VLOOKUP(Table2[[#This Row],[SKU]],'[1]All Skus'!$A:$Y,15,FALSE)),""))</f>
        <v>0</v>
      </c>
      <c r="L212" s="18">
        <f>(IF((VLOOKUP(Table2[[#This Row],[SKU]],'[1]All Skus'!$A:$Y,2,FALSE))="AMX",(VLOOKUP(Table2[[#This Row],[SKU]],'[1]All Skus'!$A:$Y,16,FALSE)),""))</f>
        <v>718878001431</v>
      </c>
      <c r="M212" s="18">
        <f>(IF((VLOOKUP(Table2[[#This Row],[SKU]],'[1]All Skus'!$A:$Y,2,FALSE))="AMX",(VLOOKUP(Table2[[#This Row],[SKU]],'[1]All Skus'!$A:$Y,17,FALSE)),""))</f>
        <v>0</v>
      </c>
      <c r="N212" s="23">
        <f>(IF((VLOOKUP(Table2[[#This Row],[SKU]],'[1]All Skus'!$A:$Y,2,FALSE))="AMX",(VLOOKUP(Table2[[#This Row],[SKU]],'[1]All Skus'!$A:$Y,18,FALSE)),""))</f>
        <v>0.4</v>
      </c>
      <c r="O212" s="23">
        <f>(IF((VLOOKUP(Table2[[#This Row],[SKU]],'[1]All Skus'!$A:$Y,2,FALSE))="AMX",(VLOOKUP(Table2[[#This Row],[SKU]],'[1]All Skus'!$A:$Y,19,FALSE)),""))</f>
        <v>2.0499999999999998</v>
      </c>
      <c r="P212" s="23">
        <f>(IF((VLOOKUP(Table2[[#This Row],[SKU]],'[1]All Skus'!$A:$Y,2,FALSE))="AMX",(VLOOKUP(Table2[[#This Row],[SKU]],'[1]All Skus'!$A:$Y,20,FALSE)),""))</f>
        <v>4</v>
      </c>
      <c r="Q212" s="23">
        <f>(IF((VLOOKUP(Table2[[#This Row],[SKU]],'[1]All Skus'!$A:$Y,2,FALSE))="AMX",(VLOOKUP(Table2[[#This Row],[SKU]],'[1]All Skus'!$A:$Y,21,FALSE)),""))</f>
        <v>1</v>
      </c>
      <c r="R212" s="18" t="str">
        <f>(IF((VLOOKUP(Table2[[#This Row],[SKU]],'[1]All Skus'!$A:$Y,2,FALSE))="AMX",(VLOOKUP(Table2[[#This Row],[SKU]],'[1]All Skus'!$A:$Y,22,FALSE)),""))</f>
        <v>US</v>
      </c>
      <c r="S212" s="18" t="str">
        <f>(IF((VLOOKUP(Table2[[#This Row],[SKU]],'[1]All Skus'!$A:$Y,2,FALSE))="AMX",(VLOOKUP(Table2[[#This Row],[SKU]],'[1]All Skus'!$A:$Y,23,FALSE)),""))</f>
        <v>Compliant</v>
      </c>
      <c r="T212" s="24" t="str">
        <f>(IF((VLOOKUP(Table2[[#This Row],[SKU]],'[1]All Skus'!$A:$Y,2,FALSE))="AMX",(VLOOKUP(Table2[[#This Row],[SKU]],'[1]All Skus'!$A:$Y,24,FALSE)),""))</f>
        <v>https://www.amx.com/en-US/products/hpx-u400-r-met-13e</v>
      </c>
      <c r="U212" s="18">
        <v>210</v>
      </c>
    </row>
    <row r="213" spans="1:21" ht="15" customHeight="1" x14ac:dyDescent="0.3">
      <c r="A213" s="16" t="s">
        <v>231</v>
      </c>
      <c r="B213" s="17" t="str">
        <f>(IF((VLOOKUP(Table2[[#This Row],[SKU]],'[1]All Skus'!$A:$Y,2,FALSE))="AMX",(VLOOKUP(Table2[[#This Row],[SKU]],'[1]All Skus'!$A:$Y,3,FALSE)),""))</f>
        <v>Architectural Connectivity</v>
      </c>
      <c r="C213" s="17" t="str">
        <f>(IF((VLOOKUP(Table2[[#This Row],[SKU]],'[1]All Skus'!$A:$Y,2,FALSE))="AMX",(VLOOKUP(Table2[[#This Row],[SKU]],'[1]All Skus'!$A:$Y,4,FALSE)),""))</f>
        <v>HPX-U400-R-MET-7E</v>
      </c>
      <c r="D213" s="18" t="str">
        <f>(IF((VLOOKUP(Table2[[#This Row],[SKU]],'[1]All Skus'!$A:$Y,2,FALSE))="AMX",(VLOOKUP(Table2[[#This Row],[SKU]],'[1]All Skus'!$A:$Y,5,FALSE)),""))</f>
        <v>AMX-ENV</v>
      </c>
      <c r="E213" s="19">
        <f>(IF((VLOOKUP(Table2[[#This Row],[SKU]],'[1]All Skus'!$A:$Y,2,FALSE))="AMX",(VLOOKUP(Table2[[#This Row],[SKU]],'[1]All Skus'!$A:$Y,6,FALSE)),""))</f>
        <v>0</v>
      </c>
      <c r="F213" s="19">
        <f>(IF((VLOOKUP(Table2[[#This Row],[SKU]],'[1]All Skus'!$A:$Y,2,FALSE))="AMX",(VLOOKUP(Table2[[#This Row],[SKU]],'[1]All Skus'!$A:$Y,7,FALSE)),""))</f>
        <v>0</v>
      </c>
      <c r="G213" s="20" t="str">
        <f>(IF((VLOOKUP(Table2[[#This Row],[SKU]],'[1]All Skus'!$A:$Y,2,FALSE))="AMX",(VLOOKUP(Table2[[#This Row],[SKU]],'[1]All Skus'!$A:$Y,8,FALSE)),""))</f>
        <v>Metreau Keypad module for Hydraport</v>
      </c>
      <c r="H213" s="20" t="str">
        <f>(IF((VLOOKUP(Table2[[#This Row],[SKU]],'[1]All Skus'!$A:$Y,2,FALSE))="AMX",(VLOOKUP(Table2[[#This Row],[SKU]],'[1]All Skus'!$A:$Y,9,FALSE)),""))</f>
        <v>The HPX-U400-R-MET-7E, Metreau 7-Button Ethernet Keypad Ramp Mount Kit, is a Metreau 7-Button Ethernet Keypad in a carrier that allows it to be installed into the Hydraport HPX-600,900 and 1200 Connection Ports</v>
      </c>
      <c r="I213" s="21">
        <f>(IF((VLOOKUP(Table2[[#This Row],[SKU]],'[1]All Skus'!$A:$Y,2,FALSE))="AMX",(VLOOKUP(Table2[[#This Row],[SKU]],'[1]All Skus'!$A:$Y,10,FALSE)),""))</f>
        <v>515</v>
      </c>
      <c r="J213" s="21">
        <f>(IF((VLOOKUP(Table2[[#This Row],[SKU]],'[1]All Skus'!$A:$Y,2,FALSE))="AMX",(VLOOKUP(Table2[[#This Row],[SKU]],'[1]All Skus'!$A:$Y,11,FALSE)),""))</f>
        <v>515</v>
      </c>
      <c r="K213" s="22">
        <f>(IF((VLOOKUP(Table2[[#This Row],[SKU]],'[1]All Skus'!$A:$Y,2,FALSE))="AMX",(VLOOKUP(Table2[[#This Row],[SKU]],'[1]All Skus'!$A:$Y,15,FALSE)),""))</f>
        <v>0</v>
      </c>
      <c r="L213" s="18">
        <f>(IF((VLOOKUP(Table2[[#This Row],[SKU]],'[1]All Skus'!$A:$Y,2,FALSE))="AMX",(VLOOKUP(Table2[[#This Row],[SKU]],'[1]All Skus'!$A:$Y,16,FALSE)),""))</f>
        <v>0</v>
      </c>
      <c r="M213" s="18">
        <f>(IF((VLOOKUP(Table2[[#This Row],[SKU]],'[1]All Skus'!$A:$Y,2,FALSE))="AMX",(VLOOKUP(Table2[[#This Row],[SKU]],'[1]All Skus'!$A:$Y,17,FALSE)),""))</f>
        <v>0</v>
      </c>
      <c r="N213" s="23">
        <f>(IF((VLOOKUP(Table2[[#This Row],[SKU]],'[1]All Skus'!$A:$Y,2,FALSE))="AMX",(VLOOKUP(Table2[[#This Row],[SKU]],'[1]All Skus'!$A:$Y,18,FALSE)),""))</f>
        <v>0.4</v>
      </c>
      <c r="O213" s="23">
        <f>(IF((VLOOKUP(Table2[[#This Row],[SKU]],'[1]All Skus'!$A:$Y,2,FALSE))="AMX",(VLOOKUP(Table2[[#This Row],[SKU]],'[1]All Skus'!$A:$Y,19,FALSE)),""))</f>
        <v>2.0499999999999998</v>
      </c>
      <c r="P213" s="23">
        <f>(IF((VLOOKUP(Table2[[#This Row],[SKU]],'[1]All Skus'!$A:$Y,2,FALSE))="AMX",(VLOOKUP(Table2[[#This Row],[SKU]],'[1]All Skus'!$A:$Y,20,FALSE)),""))</f>
        <v>4</v>
      </c>
      <c r="Q213" s="23">
        <f>(IF((VLOOKUP(Table2[[#This Row],[SKU]],'[1]All Skus'!$A:$Y,2,FALSE))="AMX",(VLOOKUP(Table2[[#This Row],[SKU]],'[1]All Skus'!$A:$Y,21,FALSE)),""))</f>
        <v>1</v>
      </c>
      <c r="R213" s="18" t="str">
        <f>(IF((VLOOKUP(Table2[[#This Row],[SKU]],'[1]All Skus'!$A:$Y,2,FALSE))="AMX",(VLOOKUP(Table2[[#This Row],[SKU]],'[1]All Skus'!$A:$Y,22,FALSE)),""))</f>
        <v>US</v>
      </c>
      <c r="S213" s="18" t="str">
        <f>(IF((VLOOKUP(Table2[[#This Row],[SKU]],'[1]All Skus'!$A:$Y,2,FALSE))="AMX",(VLOOKUP(Table2[[#This Row],[SKU]],'[1]All Skus'!$A:$Y,23,FALSE)),""))</f>
        <v>Compliant</v>
      </c>
      <c r="T213" s="24" t="str">
        <f>(IF((VLOOKUP(Table2[[#This Row],[SKU]],'[1]All Skus'!$A:$Y,2,FALSE))="AMX",(VLOOKUP(Table2[[#This Row],[SKU]],'[1]All Skus'!$A:$Y,24,FALSE)),""))</f>
        <v>https://www.amx.com/en-US/products/hpx-u400-r-met-7e</v>
      </c>
      <c r="U213" s="18">
        <v>211</v>
      </c>
    </row>
    <row r="214" spans="1:21" ht="15" customHeight="1" x14ac:dyDescent="0.3">
      <c r="A214" s="16" t="s">
        <v>232</v>
      </c>
      <c r="B214" s="17" t="str">
        <f>(IF((VLOOKUP(Table2[[#This Row],[SKU]],'[1]All Skus'!$A:$Y,2,FALSE))="AMX",(VLOOKUP(Table2[[#This Row],[SKU]],'[1]All Skus'!$A:$Y,3,FALSE)),""))</f>
        <v>Architectural Connectivity</v>
      </c>
      <c r="C214" s="17" t="str">
        <f>(IF((VLOOKUP(Table2[[#This Row],[SKU]],'[1]All Skus'!$A:$Y,2,FALSE))="AMX",(VLOOKUP(Table2[[#This Row],[SKU]],'[1]All Skus'!$A:$Y,4,FALSE)),""))</f>
        <v>HPG-10-10K</v>
      </c>
      <c r="D214" s="18" t="str">
        <f>(IF((VLOOKUP(Table2[[#This Row],[SKU]],'[1]All Skus'!$A:$Y,2,FALSE))="AMX",(VLOOKUP(Table2[[#This Row],[SKU]],'[1]All Skus'!$A:$Y,5,FALSE)),""))</f>
        <v>AMX-ENV</v>
      </c>
      <c r="E214" s="19">
        <f>(IF((VLOOKUP(Table2[[#This Row],[SKU]],'[1]All Skus'!$A:$Y,2,FALSE))="AMX",(VLOOKUP(Table2[[#This Row],[SKU]],'[1]All Skus'!$A:$Y,6,FALSE)),""))</f>
        <v>0</v>
      </c>
      <c r="F214" s="19">
        <f>(IF((VLOOKUP(Table2[[#This Row],[SKU]],'[1]All Skus'!$A:$Y,2,FALSE))="AMX",(VLOOKUP(Table2[[#This Row],[SKU]],'[1]All Skus'!$A:$Y,7,FALSE)),""))</f>
        <v>0</v>
      </c>
      <c r="G214" s="20" t="str">
        <f>(IF((VLOOKUP(Table2[[#This Row],[SKU]],'[1]All Skus'!$A:$Y,2,FALSE))="AMX",(VLOOKUP(Table2[[#This Row],[SKU]],'[1]All Skus'!$A:$Y,8,FALSE)),""))</f>
        <v>Hydraport Mini Grommet 10-pack</v>
      </c>
      <c r="H214" s="20" t="str">
        <f>(IF((VLOOKUP(Table2[[#This Row],[SKU]],'[1]All Skus'!$A:$Y,2,FALSE))="AMX",(VLOOKUP(Table2[[#This Row],[SKU]],'[1]All Skus'!$A:$Y,9,FALSE)),""))</f>
        <v>Hydraport 3/4" Mini-Grommet, 10-Pack</v>
      </c>
      <c r="I214" s="21">
        <f>(IF((VLOOKUP(Table2[[#This Row],[SKU]],'[1]All Skus'!$A:$Y,2,FALSE))="AMX",(VLOOKUP(Table2[[#This Row],[SKU]],'[1]All Skus'!$A:$Y,10,FALSE)),""))</f>
        <v>190</v>
      </c>
      <c r="J214" s="21">
        <f>(IF((VLOOKUP(Table2[[#This Row],[SKU]],'[1]All Skus'!$A:$Y,2,FALSE))="AMX",(VLOOKUP(Table2[[#This Row],[SKU]],'[1]All Skus'!$A:$Y,11,FALSE)),""))</f>
        <v>190</v>
      </c>
      <c r="K214" s="22">
        <f>(IF((VLOOKUP(Table2[[#This Row],[SKU]],'[1]All Skus'!$A:$Y,2,FALSE))="AMX",(VLOOKUP(Table2[[#This Row],[SKU]],'[1]All Skus'!$A:$Y,15,FALSE)),""))</f>
        <v>0</v>
      </c>
      <c r="L214" s="18">
        <f>(IF((VLOOKUP(Table2[[#This Row],[SKU]],'[1]All Skus'!$A:$Y,2,FALSE))="AMX",(VLOOKUP(Table2[[#This Row],[SKU]],'[1]All Skus'!$A:$Y,16,FALSE)),""))</f>
        <v>718878020081</v>
      </c>
      <c r="M214" s="18">
        <f>(IF((VLOOKUP(Table2[[#This Row],[SKU]],'[1]All Skus'!$A:$Y,2,FALSE))="AMX",(VLOOKUP(Table2[[#This Row],[SKU]],'[1]All Skus'!$A:$Y,17,FALSE)),""))</f>
        <v>0</v>
      </c>
      <c r="N214" s="23">
        <f>(IF((VLOOKUP(Table2[[#This Row],[SKU]],'[1]All Skus'!$A:$Y,2,FALSE))="AMX",(VLOOKUP(Table2[[#This Row],[SKU]],'[1]All Skus'!$A:$Y,18,FALSE)),""))</f>
        <v>0.5</v>
      </c>
      <c r="O214" s="23">
        <f>(IF((VLOOKUP(Table2[[#This Row],[SKU]],'[1]All Skus'!$A:$Y,2,FALSE))="AMX",(VLOOKUP(Table2[[#This Row],[SKU]],'[1]All Skus'!$A:$Y,19,FALSE)),""))</f>
        <v>2.75</v>
      </c>
      <c r="P214" s="23">
        <f>(IF((VLOOKUP(Table2[[#This Row],[SKU]],'[1]All Skus'!$A:$Y,2,FALSE))="AMX",(VLOOKUP(Table2[[#This Row],[SKU]],'[1]All Skus'!$A:$Y,20,FALSE)),""))</f>
        <v>2.75</v>
      </c>
      <c r="Q214" s="23">
        <f>(IF((VLOOKUP(Table2[[#This Row],[SKU]],'[1]All Skus'!$A:$Y,2,FALSE))="AMX",(VLOOKUP(Table2[[#This Row],[SKU]],'[1]All Skus'!$A:$Y,21,FALSE)),""))</f>
        <v>1.75</v>
      </c>
      <c r="R214" s="18" t="str">
        <f>(IF((VLOOKUP(Table2[[#This Row],[SKU]],'[1]All Skus'!$A:$Y,2,FALSE))="AMX",(VLOOKUP(Table2[[#This Row],[SKU]],'[1]All Skus'!$A:$Y,22,FALSE)),""))</f>
        <v>MY</v>
      </c>
      <c r="S214" s="18" t="str">
        <f>(IF((VLOOKUP(Table2[[#This Row],[SKU]],'[1]All Skus'!$A:$Y,2,FALSE))="AMX",(VLOOKUP(Table2[[#This Row],[SKU]],'[1]All Skus'!$A:$Y,23,FALSE)),""))</f>
        <v>Compliant</v>
      </c>
      <c r="T214" s="24" t="str">
        <f>(IF((VLOOKUP(Table2[[#This Row],[SKU]],'[1]All Skus'!$A:$Y,2,FALSE))="AMX",(VLOOKUP(Table2[[#This Row],[SKU]],'[1]All Skus'!$A:$Y,24,FALSE)),""))</f>
        <v>https://www.amx.com/en-US/products/hpg-10</v>
      </c>
      <c r="U214" s="18">
        <v>212</v>
      </c>
    </row>
    <row r="215" spans="1:21" ht="15" customHeight="1" x14ac:dyDescent="0.3">
      <c r="A215" s="16" t="s">
        <v>233</v>
      </c>
      <c r="B215" s="17" t="str">
        <f>(IF((VLOOKUP(Table2[[#This Row],[SKU]],'[1]All Skus'!$A:$Y,2,FALSE))="AMX",(VLOOKUP(Table2[[#This Row],[SKU]],'[1]All Skus'!$A:$Y,3,FALSE)),""))</f>
        <v>Architectural Connectivity</v>
      </c>
      <c r="C215" s="17" t="str">
        <f>(IF((VLOOKUP(Table2[[#This Row],[SKU]],'[1]All Skus'!$A:$Y,2,FALSE))="AMX",(VLOOKUP(Table2[[#This Row],[SKU]],'[1]All Skus'!$A:$Y,4,FALSE)),""))</f>
        <v>HPG-20B-GB</v>
      </c>
      <c r="D215" s="18" t="str">
        <f>(IF((VLOOKUP(Table2[[#This Row],[SKU]],'[1]All Skus'!$A:$Y,2,FALSE))="AMX",(VLOOKUP(Table2[[#This Row],[SKU]],'[1]All Skus'!$A:$Y,5,FALSE)),""))</f>
        <v>AMX-ENV</v>
      </c>
      <c r="E215" s="19">
        <f>(IF((VLOOKUP(Table2[[#This Row],[SKU]],'[1]All Skus'!$A:$Y,2,FALSE))="AMX",(VLOOKUP(Table2[[#This Row],[SKU]],'[1]All Skus'!$A:$Y,6,FALSE)),""))</f>
        <v>0</v>
      </c>
      <c r="F215" s="19" t="str">
        <f>(IF((VLOOKUP(Table2[[#This Row],[SKU]],'[1]All Skus'!$A:$Y,2,FALSE))="AMX",(VLOOKUP(Table2[[#This Row],[SKU]],'[1]All Skus'!$A:$Y,7,FALSE)),""))</f>
        <v>Limited Quantity</v>
      </c>
      <c r="G215" s="20" t="str">
        <f>(IF((VLOOKUP(Table2[[#This Row],[SKU]],'[1]All Skus'!$A:$Y,2,FALSE))="AMX",(VLOOKUP(Table2[[#This Row],[SKU]],'[1]All Skus'!$A:$Y,8,FALSE)),""))</f>
        <v>Hydraport Grommet 2-inch</v>
      </c>
      <c r="H215" s="20" t="str">
        <f>(IF((VLOOKUP(Table2[[#This Row],[SKU]],'[1]All Skus'!$A:$Y,2,FALSE))="AMX",(VLOOKUP(Table2[[#This Row],[SKU]],'[1]All Skus'!$A:$Y,9,FALSE)),""))</f>
        <v>Hydraport 2" Grommet, Gloss Black in Black Anodized Aluminum</v>
      </c>
      <c r="I215" s="21">
        <f>(IF((VLOOKUP(Table2[[#This Row],[SKU]],'[1]All Skus'!$A:$Y,2,FALSE))="AMX",(VLOOKUP(Table2[[#This Row],[SKU]],'[1]All Skus'!$A:$Y,10,FALSE)),""))</f>
        <v>130</v>
      </c>
      <c r="J215" s="21">
        <f>(IF((VLOOKUP(Table2[[#This Row],[SKU]],'[1]All Skus'!$A:$Y,2,FALSE))="AMX",(VLOOKUP(Table2[[#This Row],[SKU]],'[1]All Skus'!$A:$Y,11,FALSE)),""))</f>
        <v>130</v>
      </c>
      <c r="K215" s="22">
        <f>(IF((VLOOKUP(Table2[[#This Row],[SKU]],'[1]All Skus'!$A:$Y,2,FALSE))="AMX",(VLOOKUP(Table2[[#This Row],[SKU]],'[1]All Skus'!$A:$Y,15,FALSE)),""))</f>
        <v>0</v>
      </c>
      <c r="L215" s="18">
        <f>(IF((VLOOKUP(Table2[[#This Row],[SKU]],'[1]All Skus'!$A:$Y,2,FALSE))="AMX",(VLOOKUP(Table2[[#This Row],[SKU]],'[1]All Skus'!$A:$Y,16,FALSE)),""))</f>
        <v>718878020135</v>
      </c>
      <c r="M215" s="18">
        <f>(IF((VLOOKUP(Table2[[#This Row],[SKU]],'[1]All Skus'!$A:$Y,2,FALSE))="AMX",(VLOOKUP(Table2[[#This Row],[SKU]],'[1]All Skus'!$A:$Y,17,FALSE)),""))</f>
        <v>0</v>
      </c>
      <c r="N215" s="23">
        <f>(IF((VLOOKUP(Table2[[#This Row],[SKU]],'[1]All Skus'!$A:$Y,2,FALSE))="AMX",(VLOOKUP(Table2[[#This Row],[SKU]],'[1]All Skus'!$A:$Y,18,FALSE)),""))</f>
        <v>0.5</v>
      </c>
      <c r="O215" s="23">
        <f>(IF((VLOOKUP(Table2[[#This Row],[SKU]],'[1]All Skus'!$A:$Y,2,FALSE))="AMX",(VLOOKUP(Table2[[#This Row],[SKU]],'[1]All Skus'!$A:$Y,19,FALSE)),""))</f>
        <v>2.75</v>
      </c>
      <c r="P215" s="23">
        <f>(IF((VLOOKUP(Table2[[#This Row],[SKU]],'[1]All Skus'!$A:$Y,2,FALSE))="AMX",(VLOOKUP(Table2[[#This Row],[SKU]],'[1]All Skus'!$A:$Y,20,FALSE)),""))</f>
        <v>2.75</v>
      </c>
      <c r="Q215" s="23">
        <f>(IF((VLOOKUP(Table2[[#This Row],[SKU]],'[1]All Skus'!$A:$Y,2,FALSE))="AMX",(VLOOKUP(Table2[[#This Row],[SKU]],'[1]All Skus'!$A:$Y,21,FALSE)),""))</f>
        <v>1.75</v>
      </c>
      <c r="R215" s="18" t="str">
        <f>(IF((VLOOKUP(Table2[[#This Row],[SKU]],'[1]All Skus'!$A:$Y,2,FALSE))="AMX",(VLOOKUP(Table2[[#This Row],[SKU]],'[1]All Skus'!$A:$Y,22,FALSE)),""))</f>
        <v>US</v>
      </c>
      <c r="S215" s="18" t="str">
        <f>(IF((VLOOKUP(Table2[[#This Row],[SKU]],'[1]All Skus'!$A:$Y,2,FALSE))="AMX",(VLOOKUP(Table2[[#This Row],[SKU]],'[1]All Skus'!$A:$Y,23,FALSE)),""))</f>
        <v>Compliant</v>
      </c>
      <c r="T215" s="24" t="str">
        <f>(IF((VLOOKUP(Table2[[#This Row],[SKU]],'[1]All Skus'!$A:$Y,2,FALSE))="AMX",(VLOOKUP(Table2[[#This Row],[SKU]],'[1]All Skus'!$A:$Y,24,FALSE)),""))</f>
        <v>https://www.amx.com/en-US/products/hpg-20</v>
      </c>
      <c r="U215" s="18">
        <v>213</v>
      </c>
    </row>
    <row r="216" spans="1:21" ht="15" customHeight="1" x14ac:dyDescent="0.3">
      <c r="A216" s="16" t="s">
        <v>234</v>
      </c>
      <c r="B216" s="17" t="str">
        <f>(IF((VLOOKUP(Table2[[#This Row],[SKU]],'[1]All Skus'!$A:$Y,2,FALSE))="AMX",(VLOOKUP(Table2[[#This Row],[SKU]],'[1]All Skus'!$A:$Y,3,FALSE)),""))</f>
        <v>Architectural Connectivity</v>
      </c>
      <c r="C216" s="17" t="str">
        <f>(IF((VLOOKUP(Table2[[#This Row],[SKU]],'[1]All Skus'!$A:$Y,2,FALSE))="AMX",(VLOOKUP(Table2[[#This Row],[SKU]],'[1]All Skus'!$A:$Y,4,FALSE)),""))</f>
        <v>HPG-20B-MB</v>
      </c>
      <c r="D216" s="18" t="str">
        <f>(IF((VLOOKUP(Table2[[#This Row],[SKU]],'[1]All Skus'!$A:$Y,2,FALSE))="AMX",(VLOOKUP(Table2[[#This Row],[SKU]],'[1]All Skus'!$A:$Y,5,FALSE)),""))</f>
        <v>AMX-ENV</v>
      </c>
      <c r="E216" s="19">
        <f>(IF((VLOOKUP(Table2[[#This Row],[SKU]],'[1]All Skus'!$A:$Y,2,FALSE))="AMX",(VLOOKUP(Table2[[#This Row],[SKU]],'[1]All Skus'!$A:$Y,6,FALSE)),""))</f>
        <v>0</v>
      </c>
      <c r="F216" s="19" t="str">
        <f>(IF((VLOOKUP(Table2[[#This Row],[SKU]],'[1]All Skus'!$A:$Y,2,FALSE))="AMX",(VLOOKUP(Table2[[#This Row],[SKU]],'[1]All Skus'!$A:$Y,7,FALSE)),""))</f>
        <v>Limited Quantity</v>
      </c>
      <c r="G216" s="20" t="str">
        <f>(IF((VLOOKUP(Table2[[#This Row],[SKU]],'[1]All Skus'!$A:$Y,2,FALSE))="AMX",(VLOOKUP(Table2[[#This Row],[SKU]],'[1]All Skus'!$A:$Y,8,FALSE)),""))</f>
        <v>Hydraport Grommet 2-inch</v>
      </c>
      <c r="H216" s="20" t="str">
        <f>(IF((VLOOKUP(Table2[[#This Row],[SKU]],'[1]All Skus'!$A:$Y,2,FALSE))="AMX",(VLOOKUP(Table2[[#This Row],[SKU]],'[1]All Skus'!$A:$Y,9,FALSE)),""))</f>
        <v>Hydraport 2" Grommet, Matte Black in Black Anodized Aluminum</v>
      </c>
      <c r="I216" s="21">
        <f>(IF((VLOOKUP(Table2[[#This Row],[SKU]],'[1]All Skus'!$A:$Y,2,FALSE))="AMX",(VLOOKUP(Table2[[#This Row],[SKU]],'[1]All Skus'!$A:$Y,10,FALSE)),""))</f>
        <v>130</v>
      </c>
      <c r="J216" s="21">
        <f>(IF((VLOOKUP(Table2[[#This Row],[SKU]],'[1]All Skus'!$A:$Y,2,FALSE))="AMX",(VLOOKUP(Table2[[#This Row],[SKU]],'[1]All Skus'!$A:$Y,11,FALSE)),""))</f>
        <v>130</v>
      </c>
      <c r="K216" s="22">
        <f>(IF((VLOOKUP(Table2[[#This Row],[SKU]],'[1]All Skus'!$A:$Y,2,FALSE))="AMX",(VLOOKUP(Table2[[#This Row],[SKU]],'[1]All Skus'!$A:$Y,15,FALSE)),""))</f>
        <v>0</v>
      </c>
      <c r="L216" s="18">
        <f>(IF((VLOOKUP(Table2[[#This Row],[SKU]],'[1]All Skus'!$A:$Y,2,FALSE))="AMX",(VLOOKUP(Table2[[#This Row],[SKU]],'[1]All Skus'!$A:$Y,16,FALSE)),""))</f>
        <v>718878235331</v>
      </c>
      <c r="M216" s="18">
        <f>(IF((VLOOKUP(Table2[[#This Row],[SKU]],'[1]All Skus'!$A:$Y,2,FALSE))="AMX",(VLOOKUP(Table2[[#This Row],[SKU]],'[1]All Skus'!$A:$Y,17,FALSE)),""))</f>
        <v>0</v>
      </c>
      <c r="N216" s="23">
        <f>(IF((VLOOKUP(Table2[[#This Row],[SKU]],'[1]All Skus'!$A:$Y,2,FALSE))="AMX",(VLOOKUP(Table2[[#This Row],[SKU]],'[1]All Skus'!$A:$Y,18,FALSE)),""))</f>
        <v>0.5</v>
      </c>
      <c r="O216" s="23">
        <f>(IF((VLOOKUP(Table2[[#This Row],[SKU]],'[1]All Skus'!$A:$Y,2,FALSE))="AMX",(VLOOKUP(Table2[[#This Row],[SKU]],'[1]All Skus'!$A:$Y,19,FALSE)),""))</f>
        <v>2.75</v>
      </c>
      <c r="P216" s="23">
        <f>(IF((VLOOKUP(Table2[[#This Row],[SKU]],'[1]All Skus'!$A:$Y,2,FALSE))="AMX",(VLOOKUP(Table2[[#This Row],[SKU]],'[1]All Skus'!$A:$Y,20,FALSE)),""))</f>
        <v>2.75</v>
      </c>
      <c r="Q216" s="23">
        <f>(IF((VLOOKUP(Table2[[#This Row],[SKU]],'[1]All Skus'!$A:$Y,2,FALSE))="AMX",(VLOOKUP(Table2[[#This Row],[SKU]],'[1]All Skus'!$A:$Y,21,FALSE)),""))</f>
        <v>1.75</v>
      </c>
      <c r="R216" s="18" t="str">
        <f>(IF((VLOOKUP(Table2[[#This Row],[SKU]],'[1]All Skus'!$A:$Y,2,FALSE))="AMX",(VLOOKUP(Table2[[#This Row],[SKU]],'[1]All Skus'!$A:$Y,22,FALSE)),""))</f>
        <v>US</v>
      </c>
      <c r="S216" s="18" t="str">
        <f>(IF((VLOOKUP(Table2[[#This Row],[SKU]],'[1]All Skus'!$A:$Y,2,FALSE))="AMX",(VLOOKUP(Table2[[#This Row],[SKU]],'[1]All Skus'!$A:$Y,23,FALSE)),""))</f>
        <v>Compliant</v>
      </c>
      <c r="T216" s="24" t="str">
        <f>(IF((VLOOKUP(Table2[[#This Row],[SKU]],'[1]All Skus'!$A:$Y,2,FALSE))="AMX",(VLOOKUP(Table2[[#This Row],[SKU]],'[1]All Skus'!$A:$Y,24,FALSE)),""))</f>
        <v>https://www.amx.com/en-US/products/hpg-20</v>
      </c>
      <c r="U216" s="18">
        <v>214</v>
      </c>
    </row>
    <row r="217" spans="1:21" ht="15" customHeight="1" x14ac:dyDescent="0.3">
      <c r="A217" s="16" t="s">
        <v>235</v>
      </c>
      <c r="B217" s="17" t="str">
        <f>(IF((VLOOKUP(Table2[[#This Row],[SKU]],'[1]All Skus'!$A:$Y,2,FALSE))="AMX",(VLOOKUP(Table2[[#This Row],[SKU]],'[1]All Skus'!$A:$Y,3,FALSE)),""))</f>
        <v>Architectural Connectivity</v>
      </c>
      <c r="C217" s="17" t="str">
        <f>(IF((VLOOKUP(Table2[[#This Row],[SKU]],'[1]All Skus'!$A:$Y,2,FALSE))="AMX",(VLOOKUP(Table2[[#This Row],[SKU]],'[1]All Skus'!$A:$Y,4,FALSE)),""))</f>
        <v>HPG-20S-FG</v>
      </c>
      <c r="D217" s="18" t="str">
        <f>(IF((VLOOKUP(Table2[[#This Row],[SKU]],'[1]All Skus'!$A:$Y,2,FALSE))="AMX",(VLOOKUP(Table2[[#This Row],[SKU]],'[1]All Skus'!$A:$Y,5,FALSE)),""))</f>
        <v>AMX-ENV</v>
      </c>
      <c r="E217" s="19">
        <f>(IF((VLOOKUP(Table2[[#This Row],[SKU]],'[1]All Skus'!$A:$Y,2,FALSE))="AMX",(VLOOKUP(Table2[[#This Row],[SKU]],'[1]All Skus'!$A:$Y,6,FALSE)),""))</f>
        <v>0</v>
      </c>
      <c r="F217" s="19" t="str">
        <f>(IF((VLOOKUP(Table2[[#This Row],[SKU]],'[1]All Skus'!$A:$Y,2,FALSE))="AMX",(VLOOKUP(Table2[[#This Row],[SKU]],'[1]All Skus'!$A:$Y,7,FALSE)),""))</f>
        <v>Limited Quantity</v>
      </c>
      <c r="G217" s="20" t="str">
        <f>(IF((VLOOKUP(Table2[[#This Row],[SKU]],'[1]All Skus'!$A:$Y,2,FALSE))="AMX",(VLOOKUP(Table2[[#This Row],[SKU]],'[1]All Skus'!$A:$Y,8,FALSE)),""))</f>
        <v>Hydraport Grommet 2-inch</v>
      </c>
      <c r="H217" s="20" t="str">
        <f>(IF((VLOOKUP(Table2[[#This Row],[SKU]],'[1]All Skus'!$A:$Y,2,FALSE))="AMX",(VLOOKUP(Table2[[#This Row],[SKU]],'[1]All Skus'!$A:$Y,9,FALSE)),""))</f>
        <v>Hydraport 2" Grommet, Frosted in Silver Anodized Aluminum</v>
      </c>
      <c r="I217" s="21">
        <f>(IF((VLOOKUP(Table2[[#This Row],[SKU]],'[1]All Skus'!$A:$Y,2,FALSE))="AMX",(VLOOKUP(Table2[[#This Row],[SKU]],'[1]All Skus'!$A:$Y,10,FALSE)),""))</f>
        <v>130</v>
      </c>
      <c r="J217" s="21">
        <f>(IF((VLOOKUP(Table2[[#This Row],[SKU]],'[1]All Skus'!$A:$Y,2,FALSE))="AMX",(VLOOKUP(Table2[[#This Row],[SKU]],'[1]All Skus'!$A:$Y,11,FALSE)),""))</f>
        <v>130</v>
      </c>
      <c r="K217" s="22">
        <f>(IF((VLOOKUP(Table2[[#This Row],[SKU]],'[1]All Skus'!$A:$Y,2,FALSE))="AMX",(VLOOKUP(Table2[[#This Row],[SKU]],'[1]All Skus'!$A:$Y,15,FALSE)),""))</f>
        <v>0</v>
      </c>
      <c r="L217" s="18">
        <f>(IF((VLOOKUP(Table2[[#This Row],[SKU]],'[1]All Skus'!$A:$Y,2,FALSE))="AMX",(VLOOKUP(Table2[[#This Row],[SKU]],'[1]All Skus'!$A:$Y,16,FALSE)),""))</f>
        <v>718878235447</v>
      </c>
      <c r="M217" s="18">
        <f>(IF((VLOOKUP(Table2[[#This Row],[SKU]],'[1]All Skus'!$A:$Y,2,FALSE))="AMX",(VLOOKUP(Table2[[#This Row],[SKU]],'[1]All Skus'!$A:$Y,17,FALSE)),""))</f>
        <v>0</v>
      </c>
      <c r="N217" s="23">
        <f>(IF((VLOOKUP(Table2[[#This Row],[SKU]],'[1]All Skus'!$A:$Y,2,FALSE))="AMX",(VLOOKUP(Table2[[#This Row],[SKU]],'[1]All Skus'!$A:$Y,18,FALSE)),""))</f>
        <v>0.5</v>
      </c>
      <c r="O217" s="23">
        <f>(IF((VLOOKUP(Table2[[#This Row],[SKU]],'[1]All Skus'!$A:$Y,2,FALSE))="AMX",(VLOOKUP(Table2[[#This Row],[SKU]],'[1]All Skus'!$A:$Y,19,FALSE)),""))</f>
        <v>2.75</v>
      </c>
      <c r="P217" s="23">
        <f>(IF((VLOOKUP(Table2[[#This Row],[SKU]],'[1]All Skus'!$A:$Y,2,FALSE))="AMX",(VLOOKUP(Table2[[#This Row],[SKU]],'[1]All Skus'!$A:$Y,20,FALSE)),""))</f>
        <v>2.75</v>
      </c>
      <c r="Q217" s="23">
        <f>(IF((VLOOKUP(Table2[[#This Row],[SKU]],'[1]All Skus'!$A:$Y,2,FALSE))="AMX",(VLOOKUP(Table2[[#This Row],[SKU]],'[1]All Skus'!$A:$Y,21,FALSE)),""))</f>
        <v>1.75</v>
      </c>
      <c r="R217" s="18" t="str">
        <f>(IF((VLOOKUP(Table2[[#This Row],[SKU]],'[1]All Skus'!$A:$Y,2,FALSE))="AMX",(VLOOKUP(Table2[[#This Row],[SKU]],'[1]All Skus'!$A:$Y,22,FALSE)),""))</f>
        <v>US</v>
      </c>
      <c r="S217" s="18" t="str">
        <f>(IF((VLOOKUP(Table2[[#This Row],[SKU]],'[1]All Skus'!$A:$Y,2,FALSE))="AMX",(VLOOKUP(Table2[[#This Row],[SKU]],'[1]All Skus'!$A:$Y,23,FALSE)),""))</f>
        <v>Compliant</v>
      </c>
      <c r="T217" s="24" t="str">
        <f>(IF((VLOOKUP(Table2[[#This Row],[SKU]],'[1]All Skus'!$A:$Y,2,FALSE))="AMX",(VLOOKUP(Table2[[#This Row],[SKU]],'[1]All Skus'!$A:$Y,24,FALSE)),""))</f>
        <v>https://www.amx.com/en-US/products/hpg-20</v>
      </c>
      <c r="U217" s="18">
        <v>215</v>
      </c>
    </row>
    <row r="218" spans="1:21" ht="15" customHeight="1" x14ac:dyDescent="0.3">
      <c r="A218" s="16" t="s">
        <v>236</v>
      </c>
      <c r="B218" s="17" t="str">
        <f>(IF((VLOOKUP(Table2[[#This Row],[SKU]],'[1]All Skus'!$A:$Y,2,FALSE))="AMX",(VLOOKUP(Table2[[#This Row],[SKU]],'[1]All Skus'!$A:$Y,3,FALSE)),""))</f>
        <v>Architectural Connectivity</v>
      </c>
      <c r="C218" s="17" t="str">
        <f>(IF((VLOOKUP(Table2[[#This Row],[SKU]],'[1]All Skus'!$A:$Y,2,FALSE))="AMX",(VLOOKUP(Table2[[#This Row],[SKU]],'[1]All Skus'!$A:$Y,4,FALSE)),""))</f>
        <v>HPG-20S-GS</v>
      </c>
      <c r="D218" s="18" t="str">
        <f>(IF((VLOOKUP(Table2[[#This Row],[SKU]],'[1]All Skus'!$A:$Y,2,FALSE))="AMX",(VLOOKUP(Table2[[#This Row],[SKU]],'[1]All Skus'!$A:$Y,5,FALSE)),""))</f>
        <v>AMX-ENV</v>
      </c>
      <c r="E218" s="19">
        <f>(IF((VLOOKUP(Table2[[#This Row],[SKU]],'[1]All Skus'!$A:$Y,2,FALSE))="AMX",(VLOOKUP(Table2[[#This Row],[SKU]],'[1]All Skus'!$A:$Y,6,FALSE)),""))</f>
        <v>0</v>
      </c>
      <c r="F218" s="19" t="str">
        <f>(IF((VLOOKUP(Table2[[#This Row],[SKU]],'[1]All Skus'!$A:$Y,2,FALSE))="AMX",(VLOOKUP(Table2[[#This Row],[SKU]],'[1]All Skus'!$A:$Y,7,FALSE)),""))</f>
        <v>Limited Quantity</v>
      </c>
      <c r="G218" s="20" t="str">
        <f>(IF((VLOOKUP(Table2[[#This Row],[SKU]],'[1]All Skus'!$A:$Y,2,FALSE))="AMX",(VLOOKUP(Table2[[#This Row],[SKU]],'[1]All Skus'!$A:$Y,8,FALSE)),""))</f>
        <v>Hydraport Grommet 2-inch</v>
      </c>
      <c r="H218" s="20" t="str">
        <f>(IF((VLOOKUP(Table2[[#This Row],[SKU]],'[1]All Skus'!$A:$Y,2,FALSE))="AMX",(VLOOKUP(Table2[[#This Row],[SKU]],'[1]All Skus'!$A:$Y,9,FALSE)),""))</f>
        <v>Hydraport 2" Grommet, Gloss Silver in Silver Anodized Aluminum</v>
      </c>
      <c r="I218" s="21">
        <f>(IF((VLOOKUP(Table2[[#This Row],[SKU]],'[1]All Skus'!$A:$Y,2,FALSE))="AMX",(VLOOKUP(Table2[[#This Row],[SKU]],'[1]All Skus'!$A:$Y,10,FALSE)),""))</f>
        <v>130</v>
      </c>
      <c r="J218" s="21">
        <f>(IF((VLOOKUP(Table2[[#This Row],[SKU]],'[1]All Skus'!$A:$Y,2,FALSE))="AMX",(VLOOKUP(Table2[[#This Row],[SKU]],'[1]All Skus'!$A:$Y,11,FALSE)),""))</f>
        <v>130</v>
      </c>
      <c r="K218" s="22">
        <f>(IF((VLOOKUP(Table2[[#This Row],[SKU]],'[1]All Skus'!$A:$Y,2,FALSE))="AMX",(VLOOKUP(Table2[[#This Row],[SKU]],'[1]All Skus'!$A:$Y,15,FALSE)),""))</f>
        <v>0</v>
      </c>
      <c r="L218" s="18">
        <f>(IF((VLOOKUP(Table2[[#This Row],[SKU]],'[1]All Skus'!$A:$Y,2,FALSE))="AMX",(VLOOKUP(Table2[[#This Row],[SKU]],'[1]All Skus'!$A:$Y,16,FALSE)),""))</f>
        <v>718878228661</v>
      </c>
      <c r="M218" s="18">
        <f>(IF((VLOOKUP(Table2[[#This Row],[SKU]],'[1]All Skus'!$A:$Y,2,FALSE))="AMX",(VLOOKUP(Table2[[#This Row],[SKU]],'[1]All Skus'!$A:$Y,17,FALSE)),""))</f>
        <v>0</v>
      </c>
      <c r="N218" s="23">
        <f>(IF((VLOOKUP(Table2[[#This Row],[SKU]],'[1]All Skus'!$A:$Y,2,FALSE))="AMX",(VLOOKUP(Table2[[#This Row],[SKU]],'[1]All Skus'!$A:$Y,18,FALSE)),""))</f>
        <v>0.5</v>
      </c>
      <c r="O218" s="23">
        <f>(IF((VLOOKUP(Table2[[#This Row],[SKU]],'[1]All Skus'!$A:$Y,2,FALSE))="AMX",(VLOOKUP(Table2[[#This Row],[SKU]],'[1]All Skus'!$A:$Y,19,FALSE)),""))</f>
        <v>2.75</v>
      </c>
      <c r="P218" s="23">
        <f>(IF((VLOOKUP(Table2[[#This Row],[SKU]],'[1]All Skus'!$A:$Y,2,FALSE))="AMX",(VLOOKUP(Table2[[#This Row],[SKU]],'[1]All Skus'!$A:$Y,20,FALSE)),""))</f>
        <v>2.75</v>
      </c>
      <c r="Q218" s="23">
        <f>(IF((VLOOKUP(Table2[[#This Row],[SKU]],'[1]All Skus'!$A:$Y,2,FALSE))="AMX",(VLOOKUP(Table2[[#This Row],[SKU]],'[1]All Skus'!$A:$Y,21,FALSE)),""))</f>
        <v>1.75</v>
      </c>
      <c r="R218" s="18" t="str">
        <f>(IF((VLOOKUP(Table2[[#This Row],[SKU]],'[1]All Skus'!$A:$Y,2,FALSE))="AMX",(VLOOKUP(Table2[[#This Row],[SKU]],'[1]All Skus'!$A:$Y,22,FALSE)),""))</f>
        <v>US</v>
      </c>
      <c r="S218" s="18" t="str">
        <f>(IF((VLOOKUP(Table2[[#This Row],[SKU]],'[1]All Skus'!$A:$Y,2,FALSE))="AMX",(VLOOKUP(Table2[[#This Row],[SKU]],'[1]All Skus'!$A:$Y,23,FALSE)),""))</f>
        <v>Compliant</v>
      </c>
      <c r="T218" s="24" t="str">
        <f>(IF((VLOOKUP(Table2[[#This Row],[SKU]],'[1]All Skus'!$A:$Y,2,FALSE))="AMX",(VLOOKUP(Table2[[#This Row],[SKU]],'[1]All Skus'!$A:$Y,24,FALSE)),""))</f>
        <v>https://www.amx.com/en-US/products/hpg-20</v>
      </c>
      <c r="U218" s="18">
        <v>216</v>
      </c>
    </row>
    <row r="219" spans="1:21" ht="15" customHeight="1" x14ac:dyDescent="0.3">
      <c r="A219" s="16" t="s">
        <v>237</v>
      </c>
      <c r="B219" s="17" t="str">
        <f>(IF((VLOOKUP(Table2[[#This Row],[SKU]],'[1]All Skus'!$A:$Y,2,FALSE))="AMX",(VLOOKUP(Table2[[#This Row],[SKU]],'[1]All Skus'!$A:$Y,3,FALSE)),""))</f>
        <v>Architectural Connectivity</v>
      </c>
      <c r="C219" s="17" t="str">
        <f>(IF((VLOOKUP(Table2[[#This Row],[SKU]],'[1]All Skus'!$A:$Y,2,FALSE))="AMX",(VLOOKUP(Table2[[#This Row],[SKU]],'[1]All Skus'!$A:$Y,4,FALSE)),""))</f>
        <v>HPX-MSP-7-BL</v>
      </c>
      <c r="D219" s="18" t="str">
        <f>(IF((VLOOKUP(Table2[[#This Row],[SKU]],'[1]All Skus'!$A:$Y,2,FALSE))="AMX",(VLOOKUP(Table2[[#This Row],[SKU]],'[1]All Skus'!$A:$Y,5,FALSE)),""))</f>
        <v>AMX-ENV</v>
      </c>
      <c r="E219" s="19">
        <f>(IF((VLOOKUP(Table2[[#This Row],[SKU]],'[1]All Skus'!$A:$Y,2,FALSE))="AMX",(VLOOKUP(Table2[[#This Row],[SKU]],'[1]All Skus'!$A:$Y,6,FALSE)),""))</f>
        <v>0</v>
      </c>
      <c r="F219" s="28" t="str">
        <f>(IF((VLOOKUP(Table2[[#This Row],[SKU]],'[1]All Skus'!$A:$Y,2,FALSE))="AMX",(VLOOKUP(Table2[[#This Row],[SKU]],'[1]All Skus'!$A:$Y,7,FALSE)),""))</f>
        <v>Limited Quantity - REDUCED</v>
      </c>
      <c r="G219" s="20" t="str">
        <f>(IF((VLOOKUP(Table2[[#This Row],[SKU]],'[1]All Skus'!$A:$Y,2,FALSE))="AMX",(VLOOKUP(Table2[[#This Row],[SKU]],'[1]All Skus'!$A:$Y,8,FALSE)),""))</f>
        <v>Hydraport with 7" touch panel BLACK</v>
      </c>
      <c r="H219" s="20" t="str">
        <f>(IF((VLOOKUP(Table2[[#This Row],[SKU]],'[1]All Skus'!$A:$Y,2,FALSE))="AMX",(VLOOKUP(Table2[[#This Row],[SKU]],'[1]All Skus'!$A:$Y,9,FALSE)),""))</f>
        <v>Hydraport Touch Connection Port with 7" Panel, Black; 8 module connection port with Modero S Series Touch Panel built into the cover</v>
      </c>
      <c r="I219" s="21">
        <f>(IF((VLOOKUP(Table2[[#This Row],[SKU]],'[1]All Skus'!$A:$Y,2,FALSE))="AMX",(VLOOKUP(Table2[[#This Row],[SKU]],'[1]All Skus'!$A:$Y,10,FALSE)),""))</f>
        <v>3085.88</v>
      </c>
      <c r="J219" s="21">
        <f>(IF((VLOOKUP(Table2[[#This Row],[SKU]],'[1]All Skus'!$A:$Y,2,FALSE))="AMX",(VLOOKUP(Table2[[#This Row],[SKU]],'[1]All Skus'!$A:$Y,11,FALSE)),""))</f>
        <v>1341.5</v>
      </c>
      <c r="K219" s="22">
        <f>(IF((VLOOKUP(Table2[[#This Row],[SKU]],'[1]All Skus'!$A:$Y,2,FALSE))="AMX",(VLOOKUP(Table2[[#This Row],[SKU]],'[1]All Skus'!$A:$Y,15,FALSE)),""))</f>
        <v>0</v>
      </c>
      <c r="L219" s="18">
        <f>(IF((VLOOKUP(Table2[[#This Row],[SKU]],'[1]All Skus'!$A:$Y,2,FALSE))="AMX",(VLOOKUP(Table2[[#This Row],[SKU]],'[1]All Skus'!$A:$Y,16,FALSE)),""))</f>
        <v>718878025345</v>
      </c>
      <c r="M219" s="18">
        <f>(IF((VLOOKUP(Table2[[#This Row],[SKU]],'[1]All Skus'!$A:$Y,2,FALSE))="AMX",(VLOOKUP(Table2[[#This Row],[SKU]],'[1]All Skus'!$A:$Y,17,FALSE)),""))</f>
        <v>0</v>
      </c>
      <c r="N219" s="23">
        <f>(IF((VLOOKUP(Table2[[#This Row],[SKU]],'[1]All Skus'!$A:$Y,2,FALSE))="AMX",(VLOOKUP(Table2[[#This Row],[SKU]],'[1]All Skus'!$A:$Y,18,FALSE)),""))</f>
        <v>3.58</v>
      </c>
      <c r="O219" s="23">
        <f>(IF((VLOOKUP(Table2[[#This Row],[SKU]],'[1]All Skus'!$A:$Y,2,FALSE))="AMX",(VLOOKUP(Table2[[#This Row],[SKU]],'[1]All Skus'!$A:$Y,19,FALSE)),""))</f>
        <v>10.571</v>
      </c>
      <c r="P219" s="23">
        <f>(IF((VLOOKUP(Table2[[#This Row],[SKU]],'[1]All Skus'!$A:$Y,2,FALSE))="AMX",(VLOOKUP(Table2[[#This Row],[SKU]],'[1]All Skus'!$A:$Y,20,FALSE)),""))</f>
        <v>6.5259999999999998</v>
      </c>
      <c r="Q219" s="23">
        <f>(IF((VLOOKUP(Table2[[#This Row],[SKU]],'[1]All Skus'!$A:$Y,2,FALSE))="AMX",(VLOOKUP(Table2[[#This Row],[SKU]],'[1]All Skus'!$A:$Y,21,FALSE)),""))</f>
        <v>4.5670000000000002</v>
      </c>
      <c r="R219" s="18" t="str">
        <f>(IF((VLOOKUP(Table2[[#This Row],[SKU]],'[1]All Skus'!$A:$Y,2,FALSE))="AMX",(VLOOKUP(Table2[[#This Row],[SKU]],'[1]All Skus'!$A:$Y,22,FALSE)),""))</f>
        <v>MX</v>
      </c>
      <c r="S219" s="18" t="str">
        <f>(IF((VLOOKUP(Table2[[#This Row],[SKU]],'[1]All Skus'!$A:$Y,2,FALSE))="AMX",(VLOOKUP(Table2[[#This Row],[SKU]],'[1]All Skus'!$A:$Y,23,FALSE)),""))</f>
        <v>Compliant</v>
      </c>
      <c r="T219" s="24" t="str">
        <f>(IF((VLOOKUP(Table2[[#This Row],[SKU]],'[1]All Skus'!$A:$Y,2,FALSE))="AMX",(VLOOKUP(Table2[[#This Row],[SKU]],'[1]All Skus'!$A:$Y,24,FALSE)),""))</f>
        <v>https://www.amx.com/en-US/products/hpx-msp-7</v>
      </c>
      <c r="U219" s="18">
        <v>217</v>
      </c>
    </row>
    <row r="220" spans="1:21" ht="15" customHeight="1" x14ac:dyDescent="0.3">
      <c r="A220" s="16" t="s">
        <v>238</v>
      </c>
      <c r="B220" s="17" t="str">
        <f>(IF((VLOOKUP(Table2[[#This Row],[SKU]],'[1]All Skus'!$A:$Y,2,FALSE))="AMX",(VLOOKUP(Table2[[#This Row],[SKU]],'[1]All Skus'!$A:$Y,3,FALSE)),""))</f>
        <v>Architectural Connectivity</v>
      </c>
      <c r="C220" s="17" t="str">
        <f>(IF((VLOOKUP(Table2[[#This Row],[SKU]],'[1]All Skus'!$A:$Y,2,FALSE))="AMX",(VLOOKUP(Table2[[#This Row],[SKU]],'[1]All Skus'!$A:$Y,4,FALSE)),""))</f>
        <v>HPX-MSP-7-SL</v>
      </c>
      <c r="D220" s="18" t="str">
        <f>(IF((VLOOKUP(Table2[[#This Row],[SKU]],'[1]All Skus'!$A:$Y,2,FALSE))="AMX",(VLOOKUP(Table2[[#This Row],[SKU]],'[1]All Skus'!$A:$Y,5,FALSE)),""))</f>
        <v>AMX-ENV</v>
      </c>
      <c r="E220" s="19">
        <f>(IF((VLOOKUP(Table2[[#This Row],[SKU]],'[1]All Skus'!$A:$Y,2,FALSE))="AMX",(VLOOKUP(Table2[[#This Row],[SKU]],'[1]All Skus'!$A:$Y,6,FALSE)),""))</f>
        <v>0</v>
      </c>
      <c r="F220" s="28" t="str">
        <f>(IF((VLOOKUP(Table2[[#This Row],[SKU]],'[1]All Skus'!$A:$Y,2,FALSE))="AMX",(VLOOKUP(Table2[[#This Row],[SKU]],'[1]All Skus'!$A:$Y,7,FALSE)),""))</f>
        <v>Limited Quantity - REDUCED</v>
      </c>
      <c r="G220" s="20" t="str">
        <f>(IF((VLOOKUP(Table2[[#This Row],[SKU]],'[1]All Skus'!$A:$Y,2,FALSE))="AMX",(VLOOKUP(Table2[[#This Row],[SKU]],'[1]All Skus'!$A:$Y,8,FALSE)),""))</f>
        <v>Hydraport with 7" touch panel SILVER</v>
      </c>
      <c r="H220" s="20" t="str">
        <f>(IF((VLOOKUP(Table2[[#This Row],[SKU]],'[1]All Skus'!$A:$Y,2,FALSE))="AMX",(VLOOKUP(Table2[[#This Row],[SKU]],'[1]All Skus'!$A:$Y,9,FALSE)),""))</f>
        <v>Hydraport Touch Connection Port with 7" Panel, Silver; 8 module connection port with Modero S Series Touch Panel built into the cover</v>
      </c>
      <c r="I220" s="21">
        <f>(IF((VLOOKUP(Table2[[#This Row],[SKU]],'[1]All Skus'!$A:$Y,2,FALSE))="AMX",(VLOOKUP(Table2[[#This Row],[SKU]],'[1]All Skus'!$A:$Y,10,FALSE)),""))</f>
        <v>3085.88</v>
      </c>
      <c r="J220" s="21">
        <f>(IF((VLOOKUP(Table2[[#This Row],[SKU]],'[1]All Skus'!$A:$Y,2,FALSE))="AMX",(VLOOKUP(Table2[[#This Row],[SKU]],'[1]All Skus'!$A:$Y,11,FALSE)),""))</f>
        <v>1341.5</v>
      </c>
      <c r="K220" s="22">
        <f>(IF((VLOOKUP(Table2[[#This Row],[SKU]],'[1]All Skus'!$A:$Y,2,FALSE))="AMX",(VLOOKUP(Table2[[#This Row],[SKU]],'[1]All Skus'!$A:$Y,15,FALSE)),""))</f>
        <v>0</v>
      </c>
      <c r="L220" s="18">
        <f>(IF((VLOOKUP(Table2[[#This Row],[SKU]],'[1]All Skus'!$A:$Y,2,FALSE))="AMX",(VLOOKUP(Table2[[#This Row],[SKU]],'[1]All Skus'!$A:$Y,16,FALSE)),""))</f>
        <v>718878025352</v>
      </c>
      <c r="M220" s="18">
        <f>(IF((VLOOKUP(Table2[[#This Row],[SKU]],'[1]All Skus'!$A:$Y,2,FALSE))="AMX",(VLOOKUP(Table2[[#This Row],[SKU]],'[1]All Skus'!$A:$Y,17,FALSE)),""))</f>
        <v>0</v>
      </c>
      <c r="N220" s="23">
        <f>(IF((VLOOKUP(Table2[[#This Row],[SKU]],'[1]All Skus'!$A:$Y,2,FALSE))="AMX",(VLOOKUP(Table2[[#This Row],[SKU]],'[1]All Skus'!$A:$Y,18,FALSE)),""))</f>
        <v>3.58</v>
      </c>
      <c r="O220" s="23">
        <f>(IF((VLOOKUP(Table2[[#This Row],[SKU]],'[1]All Skus'!$A:$Y,2,FALSE))="AMX",(VLOOKUP(Table2[[#This Row],[SKU]],'[1]All Skus'!$A:$Y,19,FALSE)),""))</f>
        <v>10.571</v>
      </c>
      <c r="P220" s="23">
        <f>(IF((VLOOKUP(Table2[[#This Row],[SKU]],'[1]All Skus'!$A:$Y,2,FALSE))="AMX",(VLOOKUP(Table2[[#This Row],[SKU]],'[1]All Skus'!$A:$Y,20,FALSE)),""))</f>
        <v>6.5259999999999998</v>
      </c>
      <c r="Q220" s="23">
        <f>(IF((VLOOKUP(Table2[[#This Row],[SKU]],'[1]All Skus'!$A:$Y,2,FALSE))="AMX",(VLOOKUP(Table2[[#This Row],[SKU]],'[1]All Skus'!$A:$Y,21,FALSE)),""))</f>
        <v>4.5670000000000002</v>
      </c>
      <c r="R220" s="18" t="str">
        <f>(IF((VLOOKUP(Table2[[#This Row],[SKU]],'[1]All Skus'!$A:$Y,2,FALSE))="AMX",(VLOOKUP(Table2[[#This Row],[SKU]],'[1]All Skus'!$A:$Y,22,FALSE)),""))</f>
        <v>MX</v>
      </c>
      <c r="S220" s="18" t="str">
        <f>(IF((VLOOKUP(Table2[[#This Row],[SKU]],'[1]All Skus'!$A:$Y,2,FALSE))="AMX",(VLOOKUP(Table2[[#This Row],[SKU]],'[1]All Skus'!$A:$Y,23,FALSE)),""))</f>
        <v>Compliant</v>
      </c>
      <c r="T220" s="24" t="str">
        <f>(IF((VLOOKUP(Table2[[#This Row],[SKU]],'[1]All Skus'!$A:$Y,2,FALSE))="AMX",(VLOOKUP(Table2[[#This Row],[SKU]],'[1]All Skus'!$A:$Y,24,FALSE)),""))</f>
        <v>https://www.amx.com/en-US/products/hpx-msp-7</v>
      </c>
      <c r="U220" s="18">
        <v>218</v>
      </c>
    </row>
    <row r="221" spans="1:21" ht="15" customHeight="1" x14ac:dyDescent="0.3">
      <c r="A221" s="16" t="s">
        <v>239</v>
      </c>
      <c r="B221" s="17" t="str">
        <f>(IF((VLOOKUP(Table2[[#This Row],[SKU]],'[1]All Skus'!$A:$Y,2,FALSE))="AMX",(VLOOKUP(Table2[[#This Row],[SKU]],'[1]All Skus'!$A:$Y,3,FALSE)),""))</f>
        <v>Architectural Connectivity</v>
      </c>
      <c r="C221" s="17" t="str">
        <f>(IF((VLOOKUP(Table2[[#This Row],[SKU]],'[1]All Skus'!$A:$Y,2,FALSE))="AMX",(VLOOKUP(Table2[[#This Row],[SKU]],'[1]All Skus'!$A:$Y,4,FALSE)),""))</f>
        <v>HPX-MSP-10-SL</v>
      </c>
      <c r="D221" s="18" t="str">
        <f>(IF((VLOOKUP(Table2[[#This Row],[SKU]],'[1]All Skus'!$A:$Y,2,FALSE))="AMX",(VLOOKUP(Table2[[#This Row],[SKU]],'[1]All Skus'!$A:$Y,5,FALSE)),""))</f>
        <v>AMX-ENV</v>
      </c>
      <c r="E221" s="19">
        <f>(IF((VLOOKUP(Table2[[#This Row],[SKU]],'[1]All Skus'!$A:$Y,2,FALSE))="AMX",(VLOOKUP(Table2[[#This Row],[SKU]],'[1]All Skus'!$A:$Y,6,FALSE)),""))</f>
        <v>0</v>
      </c>
      <c r="F221" s="28" t="str">
        <f>(IF((VLOOKUP(Table2[[#This Row],[SKU]],'[1]All Skus'!$A:$Y,2,FALSE))="AMX",(VLOOKUP(Table2[[#This Row],[SKU]],'[1]All Skus'!$A:$Y,7,FALSE)),""))</f>
        <v>Limited Quantity - REDUCED</v>
      </c>
      <c r="G221" s="20" t="str">
        <f>(IF((VLOOKUP(Table2[[#This Row],[SKU]],'[1]All Skus'!$A:$Y,2,FALSE))="AMX",(VLOOKUP(Table2[[#This Row],[SKU]],'[1]All Skus'!$A:$Y,8,FALSE)),""))</f>
        <v>Hydraport with 10" touch panel SILVER</v>
      </c>
      <c r="H221" s="20" t="str">
        <f>(IF((VLOOKUP(Table2[[#This Row],[SKU]],'[1]All Skus'!$A:$Y,2,FALSE))="AMX",(VLOOKUP(Table2[[#This Row],[SKU]],'[1]All Skus'!$A:$Y,9,FALSE)),""))</f>
        <v>Hydraport Touch Connection Port with 10" Panel, Silver; 10 module connection port with Modero S Series Touch Panel built into the cover</v>
      </c>
      <c r="I221" s="21">
        <f>(IF((VLOOKUP(Table2[[#This Row],[SKU]],'[1]All Skus'!$A:$Y,2,FALSE))="AMX",(VLOOKUP(Table2[[#This Row],[SKU]],'[1]All Skus'!$A:$Y,10,FALSE)),""))</f>
        <v>4327.03</v>
      </c>
      <c r="J221" s="21">
        <f>(IF((VLOOKUP(Table2[[#This Row],[SKU]],'[1]All Skus'!$A:$Y,2,FALSE))="AMX",(VLOOKUP(Table2[[#This Row],[SKU]],'[1]All Skus'!$A:$Y,11,FALSE)),""))</f>
        <v>4327.03</v>
      </c>
      <c r="K221" s="22">
        <f>(IF((VLOOKUP(Table2[[#This Row],[SKU]],'[1]All Skus'!$A:$Y,2,FALSE))="AMX",(VLOOKUP(Table2[[#This Row],[SKU]],'[1]All Skus'!$A:$Y,15,FALSE)),""))</f>
        <v>0</v>
      </c>
      <c r="L221" s="18">
        <f>(IF((VLOOKUP(Table2[[#This Row],[SKU]],'[1]All Skus'!$A:$Y,2,FALSE))="AMX",(VLOOKUP(Table2[[#This Row],[SKU]],'[1]All Skus'!$A:$Y,16,FALSE)),""))</f>
        <v>718878025369</v>
      </c>
      <c r="M221" s="18">
        <f>(IF((VLOOKUP(Table2[[#This Row],[SKU]],'[1]All Skus'!$A:$Y,2,FALSE))="AMX",(VLOOKUP(Table2[[#This Row],[SKU]],'[1]All Skus'!$A:$Y,17,FALSE)),""))</f>
        <v>0</v>
      </c>
      <c r="N221" s="23">
        <f>(IF((VLOOKUP(Table2[[#This Row],[SKU]],'[1]All Skus'!$A:$Y,2,FALSE))="AMX",(VLOOKUP(Table2[[#This Row],[SKU]],'[1]All Skus'!$A:$Y,18,FALSE)),""))</f>
        <v>5.75</v>
      </c>
      <c r="O221" s="23">
        <f>(IF((VLOOKUP(Table2[[#This Row],[SKU]],'[1]All Skus'!$A:$Y,2,FALSE))="AMX",(VLOOKUP(Table2[[#This Row],[SKU]],'[1]All Skus'!$A:$Y,19,FALSE)),""))</f>
        <v>13.221</v>
      </c>
      <c r="P221" s="23">
        <f>(IF((VLOOKUP(Table2[[#This Row],[SKU]],'[1]All Skus'!$A:$Y,2,FALSE))="AMX",(VLOOKUP(Table2[[#This Row],[SKU]],'[1]All Skus'!$A:$Y,20,FALSE)),""))</f>
        <v>8.4879999999999995</v>
      </c>
      <c r="Q221" s="23">
        <f>(IF((VLOOKUP(Table2[[#This Row],[SKU]],'[1]All Skus'!$A:$Y,2,FALSE))="AMX",(VLOOKUP(Table2[[#This Row],[SKU]],'[1]All Skus'!$A:$Y,21,FALSE)),""))</f>
        <v>4.5670000000000002</v>
      </c>
      <c r="R221" s="18" t="str">
        <f>(IF((VLOOKUP(Table2[[#This Row],[SKU]],'[1]All Skus'!$A:$Y,2,FALSE))="AMX",(VLOOKUP(Table2[[#This Row],[SKU]],'[1]All Skus'!$A:$Y,22,FALSE)),""))</f>
        <v>MX</v>
      </c>
      <c r="S221" s="18" t="str">
        <f>(IF((VLOOKUP(Table2[[#This Row],[SKU]],'[1]All Skus'!$A:$Y,2,FALSE))="AMX",(VLOOKUP(Table2[[#This Row],[SKU]],'[1]All Skus'!$A:$Y,23,FALSE)),""))</f>
        <v>Compliant</v>
      </c>
      <c r="T221" s="24" t="str">
        <f>(IF((VLOOKUP(Table2[[#This Row],[SKU]],'[1]All Skus'!$A:$Y,2,FALSE))="AMX",(VLOOKUP(Table2[[#This Row],[SKU]],'[1]All Skus'!$A:$Y,24,FALSE)),""))</f>
        <v>https://www.amx.com/en-US/products/hpx-msp-10</v>
      </c>
      <c r="U221" s="18">
        <v>219</v>
      </c>
    </row>
    <row r="222" spans="1:21" ht="15" customHeight="1" x14ac:dyDescent="0.3">
      <c r="A222" s="16" t="s">
        <v>240</v>
      </c>
      <c r="B222" s="17" t="str">
        <f>(IF((VLOOKUP(Table2[[#This Row],[SKU]],'[1]All Skus'!$A:$Y,2,FALSE))="AMX",(VLOOKUP(Table2[[#This Row],[SKU]],'[1]All Skus'!$A:$Y,3,FALSE)),""))</f>
        <v>Architectural Connectivity</v>
      </c>
      <c r="C222" s="17" t="str">
        <f>(IF((VLOOKUP(Table2[[#This Row],[SKU]],'[1]All Skus'!$A:$Y,2,FALSE))="AMX",(VLOOKUP(Table2[[#This Row],[SKU]],'[1]All Skus'!$A:$Y,4,FALSE)),""))</f>
        <v>HPX-MSP-10-BL</v>
      </c>
      <c r="D222" s="18" t="str">
        <f>(IF((VLOOKUP(Table2[[#This Row],[SKU]],'[1]All Skus'!$A:$Y,2,FALSE))="AMX",(VLOOKUP(Table2[[#This Row],[SKU]],'[1]All Skus'!$A:$Y,5,FALSE)),""))</f>
        <v>AMX-ENV</v>
      </c>
      <c r="E222" s="19">
        <f>(IF((VLOOKUP(Table2[[#This Row],[SKU]],'[1]All Skus'!$A:$Y,2,FALSE))="AMX",(VLOOKUP(Table2[[#This Row],[SKU]],'[1]All Skus'!$A:$Y,6,FALSE)),""))</f>
        <v>0</v>
      </c>
      <c r="F222" s="28" t="str">
        <f>(IF((VLOOKUP(Table2[[#This Row],[SKU]],'[1]All Skus'!$A:$Y,2,FALSE))="AMX",(VLOOKUP(Table2[[#This Row],[SKU]],'[1]All Skus'!$A:$Y,7,FALSE)),""))</f>
        <v>Limited Quantity - REDUCED</v>
      </c>
      <c r="G222" s="20" t="str">
        <f>(IF((VLOOKUP(Table2[[#This Row],[SKU]],'[1]All Skus'!$A:$Y,2,FALSE))="AMX",(VLOOKUP(Table2[[#This Row],[SKU]],'[1]All Skus'!$A:$Y,8,FALSE)),""))</f>
        <v>Hydraport with 10" touch panel BLACK</v>
      </c>
      <c r="H222" s="20" t="str">
        <f>(IF((VLOOKUP(Table2[[#This Row],[SKU]],'[1]All Skus'!$A:$Y,2,FALSE))="AMX",(VLOOKUP(Table2[[#This Row],[SKU]],'[1]All Skus'!$A:$Y,9,FALSE)),""))</f>
        <v>Hydraport Touch Connection Port with 10" Panel, Black; 10 module connection port with Modero S Series Touch Panel built into the cover</v>
      </c>
      <c r="I222" s="21">
        <f>(IF((VLOOKUP(Table2[[#This Row],[SKU]],'[1]All Skus'!$A:$Y,2,FALSE))="AMX",(VLOOKUP(Table2[[#This Row],[SKU]],'[1]All Skus'!$A:$Y,10,FALSE)),""))</f>
        <v>4327.03</v>
      </c>
      <c r="J222" s="21">
        <f>(IF((VLOOKUP(Table2[[#This Row],[SKU]],'[1]All Skus'!$A:$Y,2,FALSE))="AMX",(VLOOKUP(Table2[[#This Row],[SKU]],'[1]All Skus'!$A:$Y,11,FALSE)),""))</f>
        <v>1881.07</v>
      </c>
      <c r="K222" s="22">
        <f>(IF((VLOOKUP(Table2[[#This Row],[SKU]],'[1]All Skus'!$A:$Y,2,FALSE))="AMX",(VLOOKUP(Table2[[#This Row],[SKU]],'[1]All Skus'!$A:$Y,15,FALSE)),""))</f>
        <v>0</v>
      </c>
      <c r="L222" s="18">
        <f>(IF((VLOOKUP(Table2[[#This Row],[SKU]],'[1]All Skus'!$A:$Y,2,FALSE))="AMX",(VLOOKUP(Table2[[#This Row],[SKU]],'[1]All Skus'!$A:$Y,16,FALSE)),""))</f>
        <v>718878025376</v>
      </c>
      <c r="M222" s="18">
        <f>(IF((VLOOKUP(Table2[[#This Row],[SKU]],'[1]All Skus'!$A:$Y,2,FALSE))="AMX",(VLOOKUP(Table2[[#This Row],[SKU]],'[1]All Skus'!$A:$Y,17,FALSE)),""))</f>
        <v>0</v>
      </c>
      <c r="N222" s="23">
        <f>(IF((VLOOKUP(Table2[[#This Row],[SKU]],'[1]All Skus'!$A:$Y,2,FALSE))="AMX",(VLOOKUP(Table2[[#This Row],[SKU]],'[1]All Skus'!$A:$Y,18,FALSE)),""))</f>
        <v>5.75</v>
      </c>
      <c r="O222" s="23">
        <f>(IF((VLOOKUP(Table2[[#This Row],[SKU]],'[1]All Skus'!$A:$Y,2,FALSE))="AMX",(VLOOKUP(Table2[[#This Row],[SKU]],'[1]All Skus'!$A:$Y,19,FALSE)),""))</f>
        <v>13.221</v>
      </c>
      <c r="P222" s="23">
        <f>(IF((VLOOKUP(Table2[[#This Row],[SKU]],'[1]All Skus'!$A:$Y,2,FALSE))="AMX",(VLOOKUP(Table2[[#This Row],[SKU]],'[1]All Skus'!$A:$Y,20,FALSE)),""))</f>
        <v>8.4879999999999995</v>
      </c>
      <c r="Q222" s="23">
        <f>(IF((VLOOKUP(Table2[[#This Row],[SKU]],'[1]All Skus'!$A:$Y,2,FALSE))="AMX",(VLOOKUP(Table2[[#This Row],[SKU]],'[1]All Skus'!$A:$Y,21,FALSE)),""))</f>
        <v>4.5670000000000002</v>
      </c>
      <c r="R222" s="18" t="str">
        <f>(IF((VLOOKUP(Table2[[#This Row],[SKU]],'[1]All Skus'!$A:$Y,2,FALSE))="AMX",(VLOOKUP(Table2[[#This Row],[SKU]],'[1]All Skus'!$A:$Y,22,FALSE)),""))</f>
        <v>MX</v>
      </c>
      <c r="S222" s="18" t="str">
        <f>(IF((VLOOKUP(Table2[[#This Row],[SKU]],'[1]All Skus'!$A:$Y,2,FALSE))="AMX",(VLOOKUP(Table2[[#This Row],[SKU]],'[1]All Skus'!$A:$Y,23,FALSE)),""))</f>
        <v>Compliant</v>
      </c>
      <c r="T222" s="24" t="str">
        <f>(IF((VLOOKUP(Table2[[#This Row],[SKU]],'[1]All Skus'!$A:$Y,2,FALSE))="AMX",(VLOOKUP(Table2[[#This Row],[SKU]],'[1]All Skus'!$A:$Y,24,FALSE)),""))</f>
        <v>https://www.amx.com/en-US/products/hpx-msp-10</v>
      </c>
      <c r="U222" s="18">
        <v>220</v>
      </c>
    </row>
    <row r="223" spans="1:21" ht="15" customHeight="1" x14ac:dyDescent="0.3">
      <c r="A223" s="16" t="s">
        <v>241</v>
      </c>
      <c r="B223" s="17" t="str">
        <f>(IF((VLOOKUP(Table2[[#This Row],[SKU]],'[1]All Skus'!$A:$Y,2,FALSE))="AMX",(VLOOKUP(Table2[[#This Row],[SKU]],'[1]All Skus'!$A:$Y,3,FALSE)),""))</f>
        <v>Keypads</v>
      </c>
      <c r="C223" s="17" t="str">
        <f>(IF((VLOOKUP(Table2[[#This Row],[SKU]],'[1]All Skus'!$A:$Y,2,FALSE))="AMX",(VLOOKUP(Table2[[#This Row],[SKU]],'[1]All Skus'!$A:$Y,4,FALSE)),""))</f>
        <v>MET-6NE-BL</v>
      </c>
      <c r="D223" s="18" t="str">
        <f>(IF((VLOOKUP(Table2[[#This Row],[SKU]],'[1]All Skus'!$A:$Y,2,FALSE))="AMX",(VLOOKUP(Table2[[#This Row],[SKU]],'[1]All Skus'!$A:$Y,5,FALSE)),""))</f>
        <v>AMX-UI</v>
      </c>
      <c r="E223" s="19">
        <f>(IF((VLOOKUP(Table2[[#This Row],[SKU]],'[1]All Skus'!$A:$Y,2,FALSE))="AMX",(VLOOKUP(Table2[[#This Row],[SKU]],'[1]All Skus'!$A:$Y,6,FALSE)),""))</f>
        <v>0</v>
      </c>
      <c r="F223" s="19">
        <f>(IF((VLOOKUP(Table2[[#This Row],[SKU]],'[1]All Skus'!$A:$Y,2,FALSE))="AMX",(VLOOKUP(Table2[[#This Row],[SKU]],'[1]All Skus'!$A:$Y,7,FALSE)),""))</f>
        <v>0</v>
      </c>
      <c r="G223" s="20" t="str">
        <f>(IF((VLOOKUP(Table2[[#This Row],[SKU]],'[1]All Skus'!$A:$Y,2,FALSE))="AMX",(VLOOKUP(Table2[[#This Row],[SKU]],'[1]All Skus'!$A:$Y,8,FALSE)),""))</f>
        <v>Metreau Keypad 6-button nav wheel BLACK</v>
      </c>
      <c r="H223" s="20" t="str">
        <f>(IF((VLOOKUP(Table2[[#This Row],[SKU]],'[1]All Skus'!$A:$Y,2,FALSE))="AMX",(VLOOKUP(Table2[[#This Row],[SKU]],'[1]All Skus'!$A:$Y,9,FALSE)),""))</f>
        <v>Metreau 6-Button Ethernet Keypad with Navigation, Install in Decora-style wallplates, Black</v>
      </c>
      <c r="I223" s="21">
        <f>(IF((VLOOKUP(Table2[[#This Row],[SKU]],'[1]All Skus'!$A:$Y,2,FALSE))="AMX",(VLOOKUP(Table2[[#This Row],[SKU]],'[1]All Skus'!$A:$Y,10,FALSE)),""))</f>
        <v>489.25</v>
      </c>
      <c r="J223" s="21">
        <f>(IF((VLOOKUP(Table2[[#This Row],[SKU]],'[1]All Skus'!$A:$Y,2,FALSE))="AMX",(VLOOKUP(Table2[[#This Row],[SKU]],'[1]All Skus'!$A:$Y,11,FALSE)),""))</f>
        <v>489.25</v>
      </c>
      <c r="K223" s="22">
        <f>(IF((VLOOKUP(Table2[[#This Row],[SKU]],'[1]All Skus'!$A:$Y,2,FALSE))="AMX",(VLOOKUP(Table2[[#This Row],[SKU]],'[1]All Skus'!$A:$Y,15,FALSE)),""))</f>
        <v>0</v>
      </c>
      <c r="L223" s="18">
        <f>(IF((VLOOKUP(Table2[[#This Row],[SKU]],'[1]All Skus'!$A:$Y,2,FALSE))="AMX",(VLOOKUP(Table2[[#This Row],[SKU]],'[1]All Skus'!$A:$Y,16,FALSE)),""))</f>
        <v>718878025383</v>
      </c>
      <c r="M223" s="18">
        <f>(IF((VLOOKUP(Table2[[#This Row],[SKU]],'[1]All Skus'!$A:$Y,2,FALSE))="AMX",(VLOOKUP(Table2[[#This Row],[SKU]],'[1]All Skus'!$A:$Y,17,FALSE)),""))</f>
        <v>0</v>
      </c>
      <c r="N223" s="23">
        <f>(IF((VLOOKUP(Table2[[#This Row],[SKU]],'[1]All Skus'!$A:$Y,2,FALSE))="AMX",(VLOOKUP(Table2[[#This Row],[SKU]],'[1]All Skus'!$A:$Y,18,FALSE)),""))</f>
        <v>0.35</v>
      </c>
      <c r="O223" s="23">
        <f>(IF((VLOOKUP(Table2[[#This Row],[SKU]],'[1]All Skus'!$A:$Y,2,FALSE))="AMX",(VLOOKUP(Table2[[#This Row],[SKU]],'[1]All Skus'!$A:$Y,19,FALSE)),""))</f>
        <v>4</v>
      </c>
      <c r="P223" s="23">
        <f>(IF((VLOOKUP(Table2[[#This Row],[SKU]],'[1]All Skus'!$A:$Y,2,FALSE))="AMX",(VLOOKUP(Table2[[#This Row],[SKU]],'[1]All Skus'!$A:$Y,20,FALSE)),""))</f>
        <v>1.75</v>
      </c>
      <c r="Q223" s="23">
        <f>(IF((VLOOKUP(Table2[[#This Row],[SKU]],'[1]All Skus'!$A:$Y,2,FALSE))="AMX",(VLOOKUP(Table2[[#This Row],[SKU]],'[1]All Skus'!$A:$Y,21,FALSE)),""))</f>
        <v>1</v>
      </c>
      <c r="R223" s="18" t="str">
        <f>(IF((VLOOKUP(Table2[[#This Row],[SKU]],'[1]All Skus'!$A:$Y,2,FALSE))="AMX",(VLOOKUP(Table2[[#This Row],[SKU]],'[1]All Skus'!$A:$Y,22,FALSE)),""))</f>
        <v>MX</v>
      </c>
      <c r="S223" s="18" t="str">
        <f>(IF((VLOOKUP(Table2[[#This Row],[SKU]],'[1]All Skus'!$A:$Y,2,FALSE))="AMX",(VLOOKUP(Table2[[#This Row],[SKU]],'[1]All Skus'!$A:$Y,23,FALSE)),""))</f>
        <v>Compliant</v>
      </c>
      <c r="T223" s="24" t="str">
        <f>(IF((VLOOKUP(Table2[[#This Row],[SKU]],'[1]All Skus'!$A:$Y,2,FALSE))="AMX",(VLOOKUP(Table2[[#This Row],[SKU]],'[1]All Skus'!$A:$Y,24,FALSE)),""))</f>
        <v>https://www.amx.com/en-US/products/met-6ne</v>
      </c>
      <c r="U223" s="18">
        <v>221</v>
      </c>
    </row>
    <row r="224" spans="1:21" ht="15" customHeight="1" x14ac:dyDescent="0.3">
      <c r="A224" s="16" t="s">
        <v>242</v>
      </c>
      <c r="B224" s="17" t="str">
        <f>(IF((VLOOKUP(Table2[[#This Row],[SKU]],'[1]All Skus'!$A:$Y,2,FALSE))="AMX",(VLOOKUP(Table2[[#This Row],[SKU]],'[1]All Skus'!$A:$Y,3,FALSE)),""))</f>
        <v>Keypads</v>
      </c>
      <c r="C224" s="17" t="str">
        <f>(IF((VLOOKUP(Table2[[#This Row],[SKU]],'[1]All Skus'!$A:$Y,2,FALSE))="AMX",(VLOOKUP(Table2[[#This Row],[SKU]],'[1]All Skus'!$A:$Y,4,FALSE)),""))</f>
        <v>MET-6NE-WH</v>
      </c>
      <c r="D224" s="18" t="str">
        <f>(IF((VLOOKUP(Table2[[#This Row],[SKU]],'[1]All Skus'!$A:$Y,2,FALSE))="AMX",(VLOOKUP(Table2[[#This Row],[SKU]],'[1]All Skus'!$A:$Y,5,FALSE)),""))</f>
        <v>AMX-UI</v>
      </c>
      <c r="E224" s="19">
        <f>(IF((VLOOKUP(Table2[[#This Row],[SKU]],'[1]All Skus'!$A:$Y,2,FALSE))="AMX",(VLOOKUP(Table2[[#This Row],[SKU]],'[1]All Skus'!$A:$Y,6,FALSE)),""))</f>
        <v>0</v>
      </c>
      <c r="F224" s="19">
        <f>(IF((VLOOKUP(Table2[[#This Row],[SKU]],'[1]All Skus'!$A:$Y,2,FALSE))="AMX",(VLOOKUP(Table2[[#This Row],[SKU]],'[1]All Skus'!$A:$Y,7,FALSE)),""))</f>
        <v>0</v>
      </c>
      <c r="G224" s="20" t="str">
        <f>(IF((VLOOKUP(Table2[[#This Row],[SKU]],'[1]All Skus'!$A:$Y,2,FALSE))="AMX",(VLOOKUP(Table2[[#This Row],[SKU]],'[1]All Skus'!$A:$Y,8,FALSE)),""))</f>
        <v>Metreau Keypad 6-button nav wheel WHITE</v>
      </c>
      <c r="H224" s="20" t="str">
        <f>(IF((VLOOKUP(Table2[[#This Row],[SKU]],'[1]All Skus'!$A:$Y,2,FALSE))="AMX",(VLOOKUP(Table2[[#This Row],[SKU]],'[1]All Skus'!$A:$Y,9,FALSE)),""))</f>
        <v>Metreau 6-Button Ethernet Keypad with Navigation, Install in Decora-style wallplates, White</v>
      </c>
      <c r="I224" s="21">
        <f>(IF((VLOOKUP(Table2[[#This Row],[SKU]],'[1]All Skus'!$A:$Y,2,FALSE))="AMX",(VLOOKUP(Table2[[#This Row],[SKU]],'[1]All Skus'!$A:$Y,10,FALSE)),""))</f>
        <v>489.25</v>
      </c>
      <c r="J224" s="21">
        <f>(IF((VLOOKUP(Table2[[#This Row],[SKU]],'[1]All Skus'!$A:$Y,2,FALSE))="AMX",(VLOOKUP(Table2[[#This Row],[SKU]],'[1]All Skus'!$A:$Y,11,FALSE)),""))</f>
        <v>489.25</v>
      </c>
      <c r="K224" s="22">
        <f>(IF((VLOOKUP(Table2[[#This Row],[SKU]],'[1]All Skus'!$A:$Y,2,FALSE))="AMX",(VLOOKUP(Table2[[#This Row],[SKU]],'[1]All Skus'!$A:$Y,15,FALSE)),""))</f>
        <v>0</v>
      </c>
      <c r="L224" s="18">
        <f>(IF((VLOOKUP(Table2[[#This Row],[SKU]],'[1]All Skus'!$A:$Y,2,FALSE))="AMX",(VLOOKUP(Table2[[#This Row],[SKU]],'[1]All Skus'!$A:$Y,16,FALSE)),""))</f>
        <v>718878025390</v>
      </c>
      <c r="M224" s="18">
        <f>(IF((VLOOKUP(Table2[[#This Row],[SKU]],'[1]All Skus'!$A:$Y,2,FALSE))="AMX",(VLOOKUP(Table2[[#This Row],[SKU]],'[1]All Skus'!$A:$Y,17,FALSE)),""))</f>
        <v>0</v>
      </c>
      <c r="N224" s="23">
        <f>(IF((VLOOKUP(Table2[[#This Row],[SKU]],'[1]All Skus'!$A:$Y,2,FALSE))="AMX",(VLOOKUP(Table2[[#This Row],[SKU]],'[1]All Skus'!$A:$Y,18,FALSE)),""))</f>
        <v>0.35</v>
      </c>
      <c r="O224" s="23">
        <f>(IF((VLOOKUP(Table2[[#This Row],[SKU]],'[1]All Skus'!$A:$Y,2,FALSE))="AMX",(VLOOKUP(Table2[[#This Row],[SKU]],'[1]All Skus'!$A:$Y,19,FALSE)),""))</f>
        <v>4</v>
      </c>
      <c r="P224" s="23">
        <f>(IF((VLOOKUP(Table2[[#This Row],[SKU]],'[1]All Skus'!$A:$Y,2,FALSE))="AMX",(VLOOKUP(Table2[[#This Row],[SKU]],'[1]All Skus'!$A:$Y,20,FALSE)),""))</f>
        <v>1.75</v>
      </c>
      <c r="Q224" s="23">
        <f>(IF((VLOOKUP(Table2[[#This Row],[SKU]],'[1]All Skus'!$A:$Y,2,FALSE))="AMX",(VLOOKUP(Table2[[#This Row],[SKU]],'[1]All Skus'!$A:$Y,21,FALSE)),""))</f>
        <v>1</v>
      </c>
      <c r="R224" s="18" t="str">
        <f>(IF((VLOOKUP(Table2[[#This Row],[SKU]],'[1]All Skus'!$A:$Y,2,FALSE))="AMX",(VLOOKUP(Table2[[#This Row],[SKU]],'[1]All Skus'!$A:$Y,22,FALSE)),""))</f>
        <v>MX</v>
      </c>
      <c r="S224" s="18" t="str">
        <f>(IF((VLOOKUP(Table2[[#This Row],[SKU]],'[1]All Skus'!$A:$Y,2,FALSE))="AMX",(VLOOKUP(Table2[[#This Row],[SKU]],'[1]All Skus'!$A:$Y,23,FALSE)),""))</f>
        <v>Compliant</v>
      </c>
      <c r="T224" s="24" t="str">
        <f>(IF((VLOOKUP(Table2[[#This Row],[SKU]],'[1]All Skus'!$A:$Y,2,FALSE))="AMX",(VLOOKUP(Table2[[#This Row],[SKU]],'[1]All Skus'!$A:$Y,24,FALSE)),""))</f>
        <v>https://www.amx.com/en-US/products/met-6ne</v>
      </c>
      <c r="U224" s="18">
        <v>222</v>
      </c>
    </row>
    <row r="225" spans="1:21" ht="15" customHeight="1" x14ac:dyDescent="0.3">
      <c r="A225" s="16" t="s">
        <v>243</v>
      </c>
      <c r="B225" s="17" t="str">
        <f>(IF((VLOOKUP(Table2[[#This Row],[SKU]],'[1]All Skus'!$A:$Y,2,FALSE))="AMX",(VLOOKUP(Table2[[#This Row],[SKU]],'[1]All Skus'!$A:$Y,3,FALSE)),""))</f>
        <v>Keypads</v>
      </c>
      <c r="C225" s="17" t="str">
        <f>(IF((VLOOKUP(Table2[[#This Row],[SKU]],'[1]All Skus'!$A:$Y,2,FALSE))="AMX",(VLOOKUP(Table2[[#This Row],[SKU]],'[1]All Skus'!$A:$Y,4,FALSE)),""))</f>
        <v>MET-13E-BL</v>
      </c>
      <c r="D225" s="18" t="str">
        <f>(IF((VLOOKUP(Table2[[#This Row],[SKU]],'[1]All Skus'!$A:$Y,2,FALSE))="AMX",(VLOOKUP(Table2[[#This Row],[SKU]],'[1]All Skus'!$A:$Y,5,FALSE)),""))</f>
        <v>AMX-UI</v>
      </c>
      <c r="E225" s="19">
        <f>(IF((VLOOKUP(Table2[[#This Row],[SKU]],'[1]All Skus'!$A:$Y,2,FALSE))="AMX",(VLOOKUP(Table2[[#This Row],[SKU]],'[1]All Skus'!$A:$Y,6,FALSE)),""))</f>
        <v>0</v>
      </c>
      <c r="F225" s="19">
        <f>(IF((VLOOKUP(Table2[[#This Row],[SKU]],'[1]All Skus'!$A:$Y,2,FALSE))="AMX",(VLOOKUP(Table2[[#This Row],[SKU]],'[1]All Skus'!$A:$Y,7,FALSE)),""))</f>
        <v>0</v>
      </c>
      <c r="G225" s="20" t="str">
        <f>(IF((VLOOKUP(Table2[[#This Row],[SKU]],'[1]All Skus'!$A:$Y,2,FALSE))="AMX",(VLOOKUP(Table2[[#This Row],[SKU]],'[1]All Skus'!$A:$Y,8,FALSE)),""))</f>
        <v>Metreau Keypad 13-button BLACK</v>
      </c>
      <c r="H225" s="20" t="str">
        <f>(IF((VLOOKUP(Table2[[#This Row],[SKU]],'[1]All Skus'!$A:$Y,2,FALSE))="AMX",(VLOOKUP(Table2[[#This Row],[SKU]],'[1]All Skus'!$A:$Y,9,FALSE)),""))</f>
        <v>Metreau 13-Button Ethernet Keypad, Install in Decora-style wallplates, Black</v>
      </c>
      <c r="I225" s="21">
        <f>(IF((VLOOKUP(Table2[[#This Row],[SKU]],'[1]All Skus'!$A:$Y,2,FALSE))="AMX",(VLOOKUP(Table2[[#This Row],[SKU]],'[1]All Skus'!$A:$Y,10,FALSE)),""))</f>
        <v>464.53</v>
      </c>
      <c r="J225" s="21">
        <f>(IF((VLOOKUP(Table2[[#This Row],[SKU]],'[1]All Skus'!$A:$Y,2,FALSE))="AMX",(VLOOKUP(Table2[[#This Row],[SKU]],'[1]All Skus'!$A:$Y,11,FALSE)),""))</f>
        <v>464.53</v>
      </c>
      <c r="K225" s="22">
        <f>(IF((VLOOKUP(Table2[[#This Row],[SKU]],'[1]All Skus'!$A:$Y,2,FALSE))="AMX",(VLOOKUP(Table2[[#This Row],[SKU]],'[1]All Skus'!$A:$Y,15,FALSE)),""))</f>
        <v>0</v>
      </c>
      <c r="L225" s="18">
        <f>(IF((VLOOKUP(Table2[[#This Row],[SKU]],'[1]All Skus'!$A:$Y,2,FALSE))="AMX",(VLOOKUP(Table2[[#This Row],[SKU]],'[1]All Skus'!$A:$Y,16,FALSE)),""))</f>
        <v>718878025406</v>
      </c>
      <c r="M225" s="18">
        <f>(IF((VLOOKUP(Table2[[#This Row],[SKU]],'[1]All Skus'!$A:$Y,2,FALSE))="AMX",(VLOOKUP(Table2[[#This Row],[SKU]],'[1]All Skus'!$A:$Y,17,FALSE)),""))</f>
        <v>0</v>
      </c>
      <c r="N225" s="23">
        <f>(IF((VLOOKUP(Table2[[#This Row],[SKU]],'[1]All Skus'!$A:$Y,2,FALSE))="AMX",(VLOOKUP(Table2[[#This Row],[SKU]],'[1]All Skus'!$A:$Y,18,FALSE)),""))</f>
        <v>0.35</v>
      </c>
      <c r="O225" s="23">
        <f>(IF((VLOOKUP(Table2[[#This Row],[SKU]],'[1]All Skus'!$A:$Y,2,FALSE))="AMX",(VLOOKUP(Table2[[#This Row],[SKU]],'[1]All Skus'!$A:$Y,19,FALSE)),""))</f>
        <v>4</v>
      </c>
      <c r="P225" s="23">
        <f>(IF((VLOOKUP(Table2[[#This Row],[SKU]],'[1]All Skus'!$A:$Y,2,FALSE))="AMX",(VLOOKUP(Table2[[#This Row],[SKU]],'[1]All Skus'!$A:$Y,20,FALSE)),""))</f>
        <v>1.75</v>
      </c>
      <c r="Q225" s="23">
        <f>(IF((VLOOKUP(Table2[[#This Row],[SKU]],'[1]All Skus'!$A:$Y,2,FALSE))="AMX",(VLOOKUP(Table2[[#This Row],[SKU]],'[1]All Skus'!$A:$Y,21,FALSE)),""))</f>
        <v>1</v>
      </c>
      <c r="R225" s="18" t="str">
        <f>(IF((VLOOKUP(Table2[[#This Row],[SKU]],'[1]All Skus'!$A:$Y,2,FALSE))="AMX",(VLOOKUP(Table2[[#This Row],[SKU]],'[1]All Skus'!$A:$Y,22,FALSE)),""))</f>
        <v>MX</v>
      </c>
      <c r="S225" s="18" t="str">
        <f>(IF((VLOOKUP(Table2[[#This Row],[SKU]],'[1]All Skus'!$A:$Y,2,FALSE))="AMX",(VLOOKUP(Table2[[#This Row],[SKU]],'[1]All Skus'!$A:$Y,23,FALSE)),""))</f>
        <v>Compliant</v>
      </c>
      <c r="T225" s="24" t="str">
        <f>(IF((VLOOKUP(Table2[[#This Row],[SKU]],'[1]All Skus'!$A:$Y,2,FALSE))="AMX",(VLOOKUP(Table2[[#This Row],[SKU]],'[1]All Skus'!$A:$Y,24,FALSE)),""))</f>
        <v>https://www.amx.com/en-US/products/met-13e</v>
      </c>
      <c r="U225" s="18">
        <v>223</v>
      </c>
    </row>
    <row r="226" spans="1:21" ht="15" customHeight="1" x14ac:dyDescent="0.3">
      <c r="A226" s="16" t="s">
        <v>244</v>
      </c>
      <c r="B226" s="17" t="str">
        <f>(IF((VLOOKUP(Table2[[#This Row],[SKU]],'[1]All Skus'!$A:$Y,2,FALSE))="AMX",(VLOOKUP(Table2[[#This Row],[SKU]],'[1]All Skus'!$A:$Y,3,FALSE)),""))</f>
        <v>Keypads</v>
      </c>
      <c r="C226" s="17" t="str">
        <f>(IF((VLOOKUP(Table2[[#This Row],[SKU]],'[1]All Skus'!$A:$Y,2,FALSE))="AMX",(VLOOKUP(Table2[[#This Row],[SKU]],'[1]All Skus'!$A:$Y,4,FALSE)),""))</f>
        <v>MET-13E-WH</v>
      </c>
      <c r="D226" s="18" t="str">
        <f>(IF((VLOOKUP(Table2[[#This Row],[SKU]],'[1]All Skus'!$A:$Y,2,FALSE))="AMX",(VLOOKUP(Table2[[#This Row],[SKU]],'[1]All Skus'!$A:$Y,5,FALSE)),""))</f>
        <v>AMX-UI</v>
      </c>
      <c r="E226" s="19">
        <f>(IF((VLOOKUP(Table2[[#This Row],[SKU]],'[1]All Skus'!$A:$Y,2,FALSE))="AMX",(VLOOKUP(Table2[[#This Row],[SKU]],'[1]All Skus'!$A:$Y,6,FALSE)),""))</f>
        <v>0</v>
      </c>
      <c r="F226" s="19">
        <f>(IF((VLOOKUP(Table2[[#This Row],[SKU]],'[1]All Skus'!$A:$Y,2,FALSE))="AMX",(VLOOKUP(Table2[[#This Row],[SKU]],'[1]All Skus'!$A:$Y,7,FALSE)),""))</f>
        <v>0</v>
      </c>
      <c r="G226" s="20" t="str">
        <f>(IF((VLOOKUP(Table2[[#This Row],[SKU]],'[1]All Skus'!$A:$Y,2,FALSE))="AMX",(VLOOKUP(Table2[[#This Row],[SKU]],'[1]All Skus'!$A:$Y,8,FALSE)),""))</f>
        <v>Metreau Keypad 13-button WHITE</v>
      </c>
      <c r="H226" s="20" t="str">
        <f>(IF((VLOOKUP(Table2[[#This Row],[SKU]],'[1]All Skus'!$A:$Y,2,FALSE))="AMX",(VLOOKUP(Table2[[#This Row],[SKU]],'[1]All Skus'!$A:$Y,9,FALSE)),""))</f>
        <v>Metreau 13-Button Ethernet Keypad, Install in Decora-style wallplates, White</v>
      </c>
      <c r="I226" s="21">
        <f>(IF((VLOOKUP(Table2[[#This Row],[SKU]],'[1]All Skus'!$A:$Y,2,FALSE))="AMX",(VLOOKUP(Table2[[#This Row],[SKU]],'[1]All Skus'!$A:$Y,10,FALSE)),""))</f>
        <v>464.53</v>
      </c>
      <c r="J226" s="21">
        <f>(IF((VLOOKUP(Table2[[#This Row],[SKU]],'[1]All Skus'!$A:$Y,2,FALSE))="AMX",(VLOOKUP(Table2[[#This Row],[SKU]],'[1]All Skus'!$A:$Y,11,FALSE)),""))</f>
        <v>464.53</v>
      </c>
      <c r="K226" s="22">
        <f>(IF((VLOOKUP(Table2[[#This Row],[SKU]],'[1]All Skus'!$A:$Y,2,FALSE))="AMX",(VLOOKUP(Table2[[#This Row],[SKU]],'[1]All Skus'!$A:$Y,15,FALSE)),""))</f>
        <v>0</v>
      </c>
      <c r="L226" s="18">
        <f>(IF((VLOOKUP(Table2[[#This Row],[SKU]],'[1]All Skus'!$A:$Y,2,FALSE))="AMX",(VLOOKUP(Table2[[#This Row],[SKU]],'[1]All Skus'!$A:$Y,16,FALSE)),""))</f>
        <v>718878022764</v>
      </c>
      <c r="M226" s="18">
        <f>(IF((VLOOKUP(Table2[[#This Row],[SKU]],'[1]All Skus'!$A:$Y,2,FALSE))="AMX",(VLOOKUP(Table2[[#This Row],[SKU]],'[1]All Skus'!$A:$Y,17,FALSE)),""))</f>
        <v>0</v>
      </c>
      <c r="N226" s="23">
        <f>(IF((VLOOKUP(Table2[[#This Row],[SKU]],'[1]All Skus'!$A:$Y,2,FALSE))="AMX",(VLOOKUP(Table2[[#This Row],[SKU]],'[1]All Skus'!$A:$Y,18,FALSE)),""))</f>
        <v>0.35</v>
      </c>
      <c r="O226" s="23">
        <f>(IF((VLOOKUP(Table2[[#This Row],[SKU]],'[1]All Skus'!$A:$Y,2,FALSE))="AMX",(VLOOKUP(Table2[[#This Row],[SKU]],'[1]All Skus'!$A:$Y,19,FALSE)),""))</f>
        <v>4</v>
      </c>
      <c r="P226" s="23">
        <f>(IF((VLOOKUP(Table2[[#This Row],[SKU]],'[1]All Skus'!$A:$Y,2,FALSE))="AMX",(VLOOKUP(Table2[[#This Row],[SKU]],'[1]All Skus'!$A:$Y,20,FALSE)),""))</f>
        <v>1.75</v>
      </c>
      <c r="Q226" s="23">
        <f>(IF((VLOOKUP(Table2[[#This Row],[SKU]],'[1]All Skus'!$A:$Y,2,FALSE))="AMX",(VLOOKUP(Table2[[#This Row],[SKU]],'[1]All Skus'!$A:$Y,21,FALSE)),""))</f>
        <v>1</v>
      </c>
      <c r="R226" s="18" t="str">
        <f>(IF((VLOOKUP(Table2[[#This Row],[SKU]],'[1]All Skus'!$A:$Y,2,FALSE))="AMX",(VLOOKUP(Table2[[#This Row],[SKU]],'[1]All Skus'!$A:$Y,22,FALSE)),""))</f>
        <v>MX</v>
      </c>
      <c r="S226" s="18" t="str">
        <f>(IF((VLOOKUP(Table2[[#This Row],[SKU]],'[1]All Skus'!$A:$Y,2,FALSE))="AMX",(VLOOKUP(Table2[[#This Row],[SKU]],'[1]All Skus'!$A:$Y,23,FALSE)),""))</f>
        <v>Compliant</v>
      </c>
      <c r="T226" s="24" t="str">
        <f>(IF((VLOOKUP(Table2[[#This Row],[SKU]],'[1]All Skus'!$A:$Y,2,FALSE))="AMX",(VLOOKUP(Table2[[#This Row],[SKU]],'[1]All Skus'!$A:$Y,24,FALSE)),""))</f>
        <v>https://www.amx.com/en-US/products/met-13e</v>
      </c>
      <c r="U226" s="18">
        <v>224</v>
      </c>
    </row>
    <row r="227" spans="1:21" ht="15" customHeight="1" x14ac:dyDescent="0.3">
      <c r="A227" s="16" t="s">
        <v>245</v>
      </c>
      <c r="B227" s="17" t="str">
        <f>(IF((VLOOKUP(Table2[[#This Row],[SKU]],'[1]All Skus'!$A:$Y,2,FALSE))="AMX",(VLOOKUP(Table2[[#This Row],[SKU]],'[1]All Skus'!$A:$Y,3,FALSE)),""))</f>
        <v>Keypads</v>
      </c>
      <c r="C227" s="17" t="str">
        <f>(IF((VLOOKUP(Table2[[#This Row],[SKU]],'[1]All Skus'!$A:$Y,2,FALSE))="AMX",(VLOOKUP(Table2[[#This Row],[SKU]],'[1]All Skus'!$A:$Y,4,FALSE)),""))</f>
        <v>MET-7E-BL</v>
      </c>
      <c r="D227" s="18" t="str">
        <f>(IF((VLOOKUP(Table2[[#This Row],[SKU]],'[1]All Skus'!$A:$Y,2,FALSE))="AMX",(VLOOKUP(Table2[[#This Row],[SKU]],'[1]All Skus'!$A:$Y,5,FALSE)),""))</f>
        <v>AMX-UI</v>
      </c>
      <c r="E227" s="19">
        <f>(IF((VLOOKUP(Table2[[#This Row],[SKU]],'[1]All Skus'!$A:$Y,2,FALSE))="AMX",(VLOOKUP(Table2[[#This Row],[SKU]],'[1]All Skus'!$A:$Y,6,FALSE)),""))</f>
        <v>0</v>
      </c>
      <c r="F227" s="19">
        <f>(IF((VLOOKUP(Table2[[#This Row],[SKU]],'[1]All Skus'!$A:$Y,2,FALSE))="AMX",(VLOOKUP(Table2[[#This Row],[SKU]],'[1]All Skus'!$A:$Y,7,FALSE)),""))</f>
        <v>0</v>
      </c>
      <c r="G227" s="20" t="str">
        <f>(IF((VLOOKUP(Table2[[#This Row],[SKU]],'[1]All Skus'!$A:$Y,2,FALSE))="AMX",(VLOOKUP(Table2[[#This Row],[SKU]],'[1]All Skus'!$A:$Y,8,FALSE)),""))</f>
        <v>Metreau Keypad 7-button BLACK</v>
      </c>
      <c r="H227" s="20" t="str">
        <f>(IF((VLOOKUP(Table2[[#This Row],[SKU]],'[1]All Skus'!$A:$Y,2,FALSE))="AMX",(VLOOKUP(Table2[[#This Row],[SKU]],'[1]All Skus'!$A:$Y,9,FALSE)),""))</f>
        <v>Metreau 7-Button Ethernet Keypad, Install in Decora-style wallplates, Black</v>
      </c>
      <c r="I227" s="21">
        <f>(IF((VLOOKUP(Table2[[#This Row],[SKU]],'[1]All Skus'!$A:$Y,2,FALSE))="AMX",(VLOOKUP(Table2[[#This Row],[SKU]],'[1]All Skus'!$A:$Y,10,FALSE)),""))</f>
        <v>464.53</v>
      </c>
      <c r="J227" s="21">
        <f>(IF((VLOOKUP(Table2[[#This Row],[SKU]],'[1]All Skus'!$A:$Y,2,FALSE))="AMX",(VLOOKUP(Table2[[#This Row],[SKU]],'[1]All Skus'!$A:$Y,11,FALSE)),""))</f>
        <v>464.53</v>
      </c>
      <c r="K227" s="22">
        <f>(IF((VLOOKUP(Table2[[#This Row],[SKU]],'[1]All Skus'!$A:$Y,2,FALSE))="AMX",(VLOOKUP(Table2[[#This Row],[SKU]],'[1]All Skus'!$A:$Y,15,FALSE)),""))</f>
        <v>0</v>
      </c>
      <c r="L227" s="18">
        <f>(IF((VLOOKUP(Table2[[#This Row],[SKU]],'[1]All Skus'!$A:$Y,2,FALSE))="AMX",(VLOOKUP(Table2[[#This Row],[SKU]],'[1]All Skus'!$A:$Y,16,FALSE)),""))</f>
        <v>718878025413</v>
      </c>
      <c r="M227" s="18">
        <f>(IF((VLOOKUP(Table2[[#This Row],[SKU]],'[1]All Skus'!$A:$Y,2,FALSE))="AMX",(VLOOKUP(Table2[[#This Row],[SKU]],'[1]All Skus'!$A:$Y,17,FALSE)),""))</f>
        <v>0</v>
      </c>
      <c r="N227" s="23">
        <f>(IF((VLOOKUP(Table2[[#This Row],[SKU]],'[1]All Skus'!$A:$Y,2,FALSE))="AMX",(VLOOKUP(Table2[[#This Row],[SKU]],'[1]All Skus'!$A:$Y,18,FALSE)),""))</f>
        <v>0.35</v>
      </c>
      <c r="O227" s="23">
        <f>(IF((VLOOKUP(Table2[[#This Row],[SKU]],'[1]All Skus'!$A:$Y,2,FALSE))="AMX",(VLOOKUP(Table2[[#This Row],[SKU]],'[1]All Skus'!$A:$Y,19,FALSE)),""))</f>
        <v>4</v>
      </c>
      <c r="P227" s="23">
        <f>(IF((VLOOKUP(Table2[[#This Row],[SKU]],'[1]All Skus'!$A:$Y,2,FALSE))="AMX",(VLOOKUP(Table2[[#This Row],[SKU]],'[1]All Skus'!$A:$Y,20,FALSE)),""))</f>
        <v>1.75</v>
      </c>
      <c r="Q227" s="23">
        <f>(IF((VLOOKUP(Table2[[#This Row],[SKU]],'[1]All Skus'!$A:$Y,2,FALSE))="AMX",(VLOOKUP(Table2[[#This Row],[SKU]],'[1]All Skus'!$A:$Y,21,FALSE)),""))</f>
        <v>1</v>
      </c>
      <c r="R227" s="18" t="str">
        <f>(IF((VLOOKUP(Table2[[#This Row],[SKU]],'[1]All Skus'!$A:$Y,2,FALSE))="AMX",(VLOOKUP(Table2[[#This Row],[SKU]],'[1]All Skus'!$A:$Y,22,FALSE)),""))</f>
        <v>MX</v>
      </c>
      <c r="S227" s="18" t="str">
        <f>(IF((VLOOKUP(Table2[[#This Row],[SKU]],'[1]All Skus'!$A:$Y,2,FALSE))="AMX",(VLOOKUP(Table2[[#This Row],[SKU]],'[1]All Skus'!$A:$Y,23,FALSE)),""))</f>
        <v>Compliant</v>
      </c>
      <c r="T227" s="24" t="str">
        <f>(IF((VLOOKUP(Table2[[#This Row],[SKU]],'[1]All Skus'!$A:$Y,2,FALSE))="AMX",(VLOOKUP(Table2[[#This Row],[SKU]],'[1]All Skus'!$A:$Y,24,FALSE)),""))</f>
        <v>https://www.amx.com/en-US/products/met-7e</v>
      </c>
      <c r="U227" s="18">
        <v>225</v>
      </c>
    </row>
    <row r="228" spans="1:21" ht="15" customHeight="1" x14ac:dyDescent="0.3">
      <c r="A228" s="16" t="s">
        <v>246</v>
      </c>
      <c r="B228" s="17" t="str">
        <f>(IF((VLOOKUP(Table2[[#This Row],[SKU]],'[1]All Skus'!$A:$Y,2,FALSE))="AMX",(VLOOKUP(Table2[[#This Row],[SKU]],'[1]All Skus'!$A:$Y,3,FALSE)),""))</f>
        <v>Keypads</v>
      </c>
      <c r="C228" s="17" t="str">
        <f>(IF((VLOOKUP(Table2[[#This Row],[SKU]],'[1]All Skus'!$A:$Y,2,FALSE))="AMX",(VLOOKUP(Table2[[#This Row],[SKU]],'[1]All Skus'!$A:$Y,4,FALSE)),""))</f>
        <v>MET-7E-WH</v>
      </c>
      <c r="D228" s="18" t="str">
        <f>(IF((VLOOKUP(Table2[[#This Row],[SKU]],'[1]All Skus'!$A:$Y,2,FALSE))="AMX",(VLOOKUP(Table2[[#This Row],[SKU]],'[1]All Skus'!$A:$Y,5,FALSE)),""))</f>
        <v>AMX-UI</v>
      </c>
      <c r="E228" s="19">
        <f>(IF((VLOOKUP(Table2[[#This Row],[SKU]],'[1]All Skus'!$A:$Y,2,FALSE))="AMX",(VLOOKUP(Table2[[#This Row],[SKU]],'[1]All Skus'!$A:$Y,6,FALSE)),""))</f>
        <v>0</v>
      </c>
      <c r="F228" s="28" t="str">
        <f>(IF((VLOOKUP(Table2[[#This Row],[SKU]],'[1]All Skus'!$A:$Y,2,FALSE))="AMX",(VLOOKUP(Table2[[#This Row],[SKU]],'[1]All Skus'!$A:$Y,7,FALSE)),""))</f>
        <v>REDUCED</v>
      </c>
      <c r="G228" s="20" t="str">
        <f>(IF((VLOOKUP(Table2[[#This Row],[SKU]],'[1]All Skus'!$A:$Y,2,FALSE))="AMX",(VLOOKUP(Table2[[#This Row],[SKU]],'[1]All Skus'!$A:$Y,8,FALSE)),""))</f>
        <v>Metreau Keypad 7-button WHITE</v>
      </c>
      <c r="H228" s="20" t="str">
        <f>(IF((VLOOKUP(Table2[[#This Row],[SKU]],'[1]All Skus'!$A:$Y,2,FALSE))="AMX",(VLOOKUP(Table2[[#This Row],[SKU]],'[1]All Skus'!$A:$Y,9,FALSE)),""))</f>
        <v>Metreau 7-Button Ethernet Keypad, Install in Decora-style wallplates, White</v>
      </c>
      <c r="I228" s="21">
        <f>(IF((VLOOKUP(Table2[[#This Row],[SKU]],'[1]All Skus'!$A:$Y,2,FALSE))="AMX",(VLOOKUP(Table2[[#This Row],[SKU]],'[1]All Skus'!$A:$Y,10,FALSE)),""))</f>
        <v>464.53</v>
      </c>
      <c r="J228" s="21">
        <f>(IF((VLOOKUP(Table2[[#This Row],[SKU]],'[1]All Skus'!$A:$Y,2,FALSE))="AMX",(VLOOKUP(Table2[[#This Row],[SKU]],'[1]All Skus'!$A:$Y,11,FALSE)),""))</f>
        <v>346.67</v>
      </c>
      <c r="K228" s="22">
        <f>(IF((VLOOKUP(Table2[[#This Row],[SKU]],'[1]All Skus'!$A:$Y,2,FALSE))="AMX",(VLOOKUP(Table2[[#This Row],[SKU]],'[1]All Skus'!$A:$Y,15,FALSE)),""))</f>
        <v>0</v>
      </c>
      <c r="L228" s="18">
        <f>(IF((VLOOKUP(Table2[[#This Row],[SKU]],'[1]All Skus'!$A:$Y,2,FALSE))="AMX",(VLOOKUP(Table2[[#This Row],[SKU]],'[1]All Skus'!$A:$Y,16,FALSE)),""))</f>
        <v>718878025420</v>
      </c>
      <c r="M228" s="18">
        <f>(IF((VLOOKUP(Table2[[#This Row],[SKU]],'[1]All Skus'!$A:$Y,2,FALSE))="AMX",(VLOOKUP(Table2[[#This Row],[SKU]],'[1]All Skus'!$A:$Y,17,FALSE)),""))</f>
        <v>0</v>
      </c>
      <c r="N228" s="23">
        <f>(IF((VLOOKUP(Table2[[#This Row],[SKU]],'[1]All Skus'!$A:$Y,2,FALSE))="AMX",(VLOOKUP(Table2[[#This Row],[SKU]],'[1]All Skus'!$A:$Y,18,FALSE)),""))</f>
        <v>0.35</v>
      </c>
      <c r="O228" s="23">
        <f>(IF((VLOOKUP(Table2[[#This Row],[SKU]],'[1]All Skus'!$A:$Y,2,FALSE))="AMX",(VLOOKUP(Table2[[#This Row],[SKU]],'[1]All Skus'!$A:$Y,19,FALSE)),""))</f>
        <v>4</v>
      </c>
      <c r="P228" s="23">
        <f>(IF((VLOOKUP(Table2[[#This Row],[SKU]],'[1]All Skus'!$A:$Y,2,FALSE))="AMX",(VLOOKUP(Table2[[#This Row],[SKU]],'[1]All Skus'!$A:$Y,20,FALSE)),""))</f>
        <v>1.75</v>
      </c>
      <c r="Q228" s="23">
        <f>(IF((VLOOKUP(Table2[[#This Row],[SKU]],'[1]All Skus'!$A:$Y,2,FALSE))="AMX",(VLOOKUP(Table2[[#This Row],[SKU]],'[1]All Skus'!$A:$Y,21,FALSE)),""))</f>
        <v>1</v>
      </c>
      <c r="R228" s="18" t="str">
        <f>(IF((VLOOKUP(Table2[[#This Row],[SKU]],'[1]All Skus'!$A:$Y,2,FALSE))="AMX",(VLOOKUP(Table2[[#This Row],[SKU]],'[1]All Skus'!$A:$Y,22,FALSE)),""))</f>
        <v>MX</v>
      </c>
      <c r="S228" s="18" t="str">
        <f>(IF((VLOOKUP(Table2[[#This Row],[SKU]],'[1]All Skus'!$A:$Y,2,FALSE))="AMX",(VLOOKUP(Table2[[#This Row],[SKU]],'[1]All Skus'!$A:$Y,23,FALSE)),""))</f>
        <v>Compliant</v>
      </c>
      <c r="T228" s="24" t="str">
        <f>(IF((VLOOKUP(Table2[[#This Row],[SKU]],'[1]All Skus'!$A:$Y,2,FALSE))="AMX",(VLOOKUP(Table2[[#This Row],[SKU]],'[1]All Skus'!$A:$Y,24,FALSE)),""))</f>
        <v>https://www.amx.com/en-US/products/met-7e</v>
      </c>
      <c r="U228" s="18">
        <v>226</v>
      </c>
    </row>
    <row r="229" spans="1:21" ht="15" customHeight="1" x14ac:dyDescent="0.3">
      <c r="A229" s="16" t="s">
        <v>247</v>
      </c>
      <c r="B229" s="17" t="str">
        <f>(IF((VLOOKUP(Table2[[#This Row],[SKU]],'[1]All Skus'!$A:$Y,2,FALSE))="AMX",(VLOOKUP(Table2[[#This Row],[SKU]],'[1]All Skus'!$A:$Y,3,FALSE)),""))</f>
        <v>Keypads</v>
      </c>
      <c r="C229" s="17" t="str">
        <f>(IF((VLOOKUP(Table2[[#This Row],[SKU]],'[1]All Skus'!$A:$Y,2,FALSE))="AMX",(VLOOKUP(Table2[[#This Row],[SKU]],'[1]All Skus'!$A:$Y,4,FALSE)),""))</f>
        <v>MKP-106L-BL</v>
      </c>
      <c r="D229" s="18" t="str">
        <f>(IF((VLOOKUP(Table2[[#This Row],[SKU]],'[1]All Skus'!$A:$Y,2,FALSE))="AMX",(VLOOKUP(Table2[[#This Row],[SKU]],'[1]All Skus'!$A:$Y,5,FALSE)),""))</f>
        <v>AMX-UI</v>
      </c>
      <c r="E229" s="19">
        <f>(IF((VLOOKUP(Table2[[#This Row],[SKU]],'[1]All Skus'!$A:$Y,2,FALSE))="AMX",(VLOOKUP(Table2[[#This Row],[SKU]],'[1]All Skus'!$A:$Y,6,FALSE)),""))</f>
        <v>0</v>
      </c>
      <c r="F229" s="19">
        <f>(IF((VLOOKUP(Table2[[#This Row],[SKU]],'[1]All Skus'!$A:$Y,2,FALSE))="AMX",(VLOOKUP(Table2[[#This Row],[SKU]],'[1]All Skus'!$A:$Y,7,FALSE)),""))</f>
        <v>0</v>
      </c>
      <c r="G229" s="20" t="str">
        <f>(IF((VLOOKUP(Table2[[#This Row],[SKU]],'[1]All Skus'!$A:$Y,2,FALSE))="AMX",(VLOOKUP(Table2[[#This Row],[SKU]],'[1]All Skus'!$A:$Y,8,FALSE)),""))</f>
        <v>Massio Keypad 6-button landscape BLACK</v>
      </c>
      <c r="H229" s="20" t="str">
        <f>(IF((VLOOKUP(Table2[[#This Row],[SKU]],'[1]All Skus'!$A:$Y,2,FALSE))="AMX",(VLOOKUP(Table2[[#This Row],[SKU]],'[1]All Skus'!$A:$Y,9,FALSE)),""))</f>
        <v>Massio 6-Button Ethernet Keypad, Landscape, Black - Fits into standard 1 gang US, UK, or EU back box. Use in conjunction with NetLinx control or as a secondary UI with Massio ControlPads</v>
      </c>
      <c r="I229" s="21">
        <f>(IF((VLOOKUP(Table2[[#This Row],[SKU]],'[1]All Skus'!$A:$Y,2,FALSE))="AMX",(VLOOKUP(Table2[[#This Row],[SKU]],'[1]All Skus'!$A:$Y,10,FALSE)),""))</f>
        <v>586.07000000000005</v>
      </c>
      <c r="J229" s="21">
        <f>(IF((VLOOKUP(Table2[[#This Row],[SKU]],'[1]All Skus'!$A:$Y,2,FALSE))="AMX",(VLOOKUP(Table2[[#This Row],[SKU]],'[1]All Skus'!$A:$Y,11,FALSE)),""))</f>
        <v>586.07000000000005</v>
      </c>
      <c r="K229" s="22">
        <f>(IF((VLOOKUP(Table2[[#This Row],[SKU]],'[1]All Skus'!$A:$Y,2,FALSE))="AMX",(VLOOKUP(Table2[[#This Row],[SKU]],'[1]All Skus'!$A:$Y,15,FALSE)),""))</f>
        <v>0</v>
      </c>
      <c r="L229" s="18">
        <f>(IF((VLOOKUP(Table2[[#This Row],[SKU]],'[1]All Skus'!$A:$Y,2,FALSE))="AMX",(VLOOKUP(Table2[[#This Row],[SKU]],'[1]All Skus'!$A:$Y,16,FALSE)),""))</f>
        <v>718878025437</v>
      </c>
      <c r="M229" s="18">
        <f>(IF((VLOOKUP(Table2[[#This Row],[SKU]],'[1]All Skus'!$A:$Y,2,FALSE))="AMX",(VLOOKUP(Table2[[#This Row],[SKU]],'[1]All Skus'!$A:$Y,17,FALSE)),""))</f>
        <v>0</v>
      </c>
      <c r="N229" s="23">
        <f>(IF((VLOOKUP(Table2[[#This Row],[SKU]],'[1]All Skus'!$A:$Y,2,FALSE))="AMX",(VLOOKUP(Table2[[#This Row],[SKU]],'[1]All Skus'!$A:$Y,18,FALSE)),""))</f>
        <v>0.25</v>
      </c>
      <c r="O229" s="23">
        <f>(IF((VLOOKUP(Table2[[#This Row],[SKU]],'[1]All Skus'!$A:$Y,2,FALSE))="AMX",(VLOOKUP(Table2[[#This Row],[SKU]],'[1]All Skus'!$A:$Y,19,FALSE)),""))</f>
        <v>3.4375</v>
      </c>
      <c r="P229" s="23">
        <f>(IF((VLOOKUP(Table2[[#This Row],[SKU]],'[1]All Skus'!$A:$Y,2,FALSE))="AMX",(VLOOKUP(Table2[[#This Row],[SKU]],'[1]All Skus'!$A:$Y,20,FALSE)),""))</f>
        <v>4.6875</v>
      </c>
      <c r="Q229" s="23">
        <f>(IF((VLOOKUP(Table2[[#This Row],[SKU]],'[1]All Skus'!$A:$Y,2,FALSE))="AMX",(VLOOKUP(Table2[[#This Row],[SKU]],'[1]All Skus'!$A:$Y,21,FALSE)),""))</f>
        <v>0.5625</v>
      </c>
      <c r="R229" s="18" t="str">
        <f>(IF((VLOOKUP(Table2[[#This Row],[SKU]],'[1]All Skus'!$A:$Y,2,FALSE))="AMX",(VLOOKUP(Table2[[#This Row],[SKU]],'[1]All Skus'!$A:$Y,22,FALSE)),""))</f>
        <v>MX</v>
      </c>
      <c r="S229" s="18" t="str">
        <f>(IF((VLOOKUP(Table2[[#This Row],[SKU]],'[1]All Skus'!$A:$Y,2,FALSE))="AMX",(VLOOKUP(Table2[[#This Row],[SKU]],'[1]All Skus'!$A:$Y,23,FALSE)),""))</f>
        <v>Compliant</v>
      </c>
      <c r="T229" s="24" t="str">
        <f>(IF((VLOOKUP(Table2[[#This Row],[SKU]],'[1]All Skus'!$A:$Y,2,FALSE))="AMX",(VLOOKUP(Table2[[#This Row],[SKU]],'[1]All Skus'!$A:$Y,24,FALSE)),""))</f>
        <v>https://www.amx.com/en-US/products/mkp-106</v>
      </c>
      <c r="U229" s="18">
        <v>227</v>
      </c>
    </row>
    <row r="230" spans="1:21" ht="15" customHeight="1" x14ac:dyDescent="0.3">
      <c r="A230" s="16" t="s">
        <v>248</v>
      </c>
      <c r="B230" s="17" t="str">
        <f>(IF((VLOOKUP(Table2[[#This Row],[SKU]],'[1]All Skus'!$A:$Y,2,FALSE))="AMX",(VLOOKUP(Table2[[#This Row],[SKU]],'[1]All Skus'!$A:$Y,3,FALSE)),""))</f>
        <v>Keypads</v>
      </c>
      <c r="C230" s="17" t="str">
        <f>(IF((VLOOKUP(Table2[[#This Row],[SKU]],'[1]All Skus'!$A:$Y,2,FALSE))="AMX",(VLOOKUP(Table2[[#This Row],[SKU]],'[1]All Skus'!$A:$Y,4,FALSE)),""))</f>
        <v>MKP-106L-WH</v>
      </c>
      <c r="D230" s="18" t="str">
        <f>(IF((VLOOKUP(Table2[[#This Row],[SKU]],'[1]All Skus'!$A:$Y,2,FALSE))="AMX",(VLOOKUP(Table2[[#This Row],[SKU]],'[1]All Skus'!$A:$Y,5,FALSE)),""))</f>
        <v>AMX-UI</v>
      </c>
      <c r="E230" s="19">
        <f>(IF((VLOOKUP(Table2[[#This Row],[SKU]],'[1]All Skus'!$A:$Y,2,FALSE))="AMX",(VLOOKUP(Table2[[#This Row],[SKU]],'[1]All Skus'!$A:$Y,6,FALSE)),""))</f>
        <v>0</v>
      </c>
      <c r="F230" s="28" t="str">
        <f>(IF((VLOOKUP(Table2[[#This Row],[SKU]],'[1]All Skus'!$A:$Y,2,FALSE))="AMX",(VLOOKUP(Table2[[#This Row],[SKU]],'[1]All Skus'!$A:$Y,7,FALSE)),""))</f>
        <v>REDUCED</v>
      </c>
      <c r="G230" s="20" t="str">
        <f>(IF((VLOOKUP(Table2[[#This Row],[SKU]],'[1]All Skus'!$A:$Y,2,FALSE))="AMX",(VLOOKUP(Table2[[#This Row],[SKU]],'[1]All Skus'!$A:$Y,8,FALSE)),""))</f>
        <v>Massio Keypad 6-button landscape WHITE</v>
      </c>
      <c r="H230" s="20" t="str">
        <f>(IF((VLOOKUP(Table2[[#This Row],[SKU]],'[1]All Skus'!$A:$Y,2,FALSE))="AMX",(VLOOKUP(Table2[[#This Row],[SKU]],'[1]All Skus'!$A:$Y,9,FALSE)),""))</f>
        <v>Massio 6-Button Ethernet Keypad, Landscape, White - Fits into standard 1 gang US, UK, or EU back box. Use in conjunction with NetLinx control or as a secondary UI with Massio ControlPads</v>
      </c>
      <c r="I230" s="21">
        <f>(IF((VLOOKUP(Table2[[#This Row],[SKU]],'[1]All Skus'!$A:$Y,2,FALSE))="AMX",(VLOOKUP(Table2[[#This Row],[SKU]],'[1]All Skus'!$A:$Y,10,FALSE)),""))</f>
        <v>586.07000000000005</v>
      </c>
      <c r="J230" s="21">
        <f>(IF((VLOOKUP(Table2[[#This Row],[SKU]],'[1]All Skus'!$A:$Y,2,FALSE))="AMX",(VLOOKUP(Table2[[#This Row],[SKU]],'[1]All Skus'!$A:$Y,11,FALSE)),""))</f>
        <v>437.37</v>
      </c>
      <c r="K230" s="22">
        <f>(IF((VLOOKUP(Table2[[#This Row],[SKU]],'[1]All Skus'!$A:$Y,2,FALSE))="AMX",(VLOOKUP(Table2[[#This Row],[SKU]],'[1]All Skus'!$A:$Y,15,FALSE)),""))</f>
        <v>0</v>
      </c>
      <c r="L230" s="18">
        <f>(IF((VLOOKUP(Table2[[#This Row],[SKU]],'[1]All Skus'!$A:$Y,2,FALSE))="AMX",(VLOOKUP(Table2[[#This Row],[SKU]],'[1]All Skus'!$A:$Y,16,FALSE)),""))</f>
        <v>718878025444</v>
      </c>
      <c r="M230" s="18">
        <f>(IF((VLOOKUP(Table2[[#This Row],[SKU]],'[1]All Skus'!$A:$Y,2,FALSE))="AMX",(VLOOKUP(Table2[[#This Row],[SKU]],'[1]All Skus'!$A:$Y,17,FALSE)),""))</f>
        <v>0</v>
      </c>
      <c r="N230" s="23">
        <f>(IF((VLOOKUP(Table2[[#This Row],[SKU]],'[1]All Skus'!$A:$Y,2,FALSE))="AMX",(VLOOKUP(Table2[[#This Row],[SKU]],'[1]All Skus'!$A:$Y,18,FALSE)),""))</f>
        <v>0.25</v>
      </c>
      <c r="O230" s="23">
        <f>(IF((VLOOKUP(Table2[[#This Row],[SKU]],'[1]All Skus'!$A:$Y,2,FALSE))="AMX",(VLOOKUP(Table2[[#This Row],[SKU]],'[1]All Skus'!$A:$Y,19,FALSE)),""))</f>
        <v>3.4375</v>
      </c>
      <c r="P230" s="23">
        <f>(IF((VLOOKUP(Table2[[#This Row],[SKU]],'[1]All Skus'!$A:$Y,2,FALSE))="AMX",(VLOOKUP(Table2[[#This Row],[SKU]],'[1]All Skus'!$A:$Y,20,FALSE)),""))</f>
        <v>4.6875</v>
      </c>
      <c r="Q230" s="23">
        <f>(IF((VLOOKUP(Table2[[#This Row],[SKU]],'[1]All Skus'!$A:$Y,2,FALSE))="AMX",(VLOOKUP(Table2[[#This Row],[SKU]],'[1]All Skus'!$A:$Y,21,FALSE)),""))</f>
        <v>0.5625</v>
      </c>
      <c r="R230" s="18" t="str">
        <f>(IF((VLOOKUP(Table2[[#This Row],[SKU]],'[1]All Skus'!$A:$Y,2,FALSE))="AMX",(VLOOKUP(Table2[[#This Row],[SKU]],'[1]All Skus'!$A:$Y,22,FALSE)),""))</f>
        <v>MX</v>
      </c>
      <c r="S230" s="18" t="str">
        <f>(IF((VLOOKUP(Table2[[#This Row],[SKU]],'[1]All Skus'!$A:$Y,2,FALSE))="AMX",(VLOOKUP(Table2[[#This Row],[SKU]],'[1]All Skus'!$A:$Y,23,FALSE)),""))</f>
        <v>Compliant</v>
      </c>
      <c r="T230" s="24" t="str">
        <f>(IF((VLOOKUP(Table2[[#This Row],[SKU]],'[1]All Skus'!$A:$Y,2,FALSE))="AMX",(VLOOKUP(Table2[[#This Row],[SKU]],'[1]All Skus'!$A:$Y,24,FALSE)),""))</f>
        <v>https://www.amx.com/en-US/products/mkp-106</v>
      </c>
      <c r="U230" s="18">
        <v>228</v>
      </c>
    </row>
    <row r="231" spans="1:21" ht="12.6" customHeight="1" x14ac:dyDescent="0.3">
      <c r="A231" s="16" t="s">
        <v>249</v>
      </c>
      <c r="B231" s="17" t="str">
        <f>(IF((VLOOKUP(Table2[[#This Row],[SKU]],'[1]All Skus'!$A:$Y,2,FALSE))="AMX",(VLOOKUP(Table2[[#This Row],[SKU]],'[1]All Skus'!$A:$Y,3,FALSE)),""))</f>
        <v>Keypads</v>
      </c>
      <c r="C231" s="17" t="str">
        <f>(IF((VLOOKUP(Table2[[#This Row],[SKU]],'[1]All Skus'!$A:$Y,2,FALSE))="AMX",(VLOOKUP(Table2[[#This Row],[SKU]],'[1]All Skus'!$A:$Y,4,FALSE)),""))</f>
        <v>MKP-106P-BL</v>
      </c>
      <c r="D231" s="18" t="str">
        <f>(IF((VLOOKUP(Table2[[#This Row],[SKU]],'[1]All Skus'!$A:$Y,2,FALSE))="AMX",(VLOOKUP(Table2[[#This Row],[SKU]],'[1]All Skus'!$A:$Y,5,FALSE)),""))</f>
        <v>AMX-UI</v>
      </c>
      <c r="E231" s="19">
        <f>(IF((VLOOKUP(Table2[[#This Row],[SKU]],'[1]All Skus'!$A:$Y,2,FALSE))="AMX",(VLOOKUP(Table2[[#This Row],[SKU]],'[1]All Skus'!$A:$Y,6,FALSE)),""))</f>
        <v>0</v>
      </c>
      <c r="F231" s="19">
        <f>(IF((VLOOKUP(Table2[[#This Row],[SKU]],'[1]All Skus'!$A:$Y,2,FALSE))="AMX",(VLOOKUP(Table2[[#This Row],[SKU]],'[1]All Skus'!$A:$Y,7,FALSE)),""))</f>
        <v>0</v>
      </c>
      <c r="G231" s="20" t="str">
        <f>(IF((VLOOKUP(Table2[[#This Row],[SKU]],'[1]All Skus'!$A:$Y,2,FALSE))="AMX",(VLOOKUP(Table2[[#This Row],[SKU]],'[1]All Skus'!$A:$Y,8,FALSE)),""))</f>
        <v>Massio Keypad 6-button portrait BLACK</v>
      </c>
      <c r="H231" s="20" t="str">
        <f>(IF((VLOOKUP(Table2[[#This Row],[SKU]],'[1]All Skus'!$A:$Y,2,FALSE))="AMX",(VLOOKUP(Table2[[#This Row],[SKU]],'[1]All Skus'!$A:$Y,9,FALSE)),""))</f>
        <v>Massio 6-Button Ethernet Keypad, Portrait, Black - Fits into standard 1 gang US, UK, or EU back box. Use in conjunction with NetLinx control or as a secondary UI with Massio ControlPads</v>
      </c>
      <c r="I231" s="21">
        <f>(IF((VLOOKUP(Table2[[#This Row],[SKU]],'[1]All Skus'!$A:$Y,2,FALSE))="AMX",(VLOOKUP(Table2[[#This Row],[SKU]],'[1]All Skus'!$A:$Y,10,FALSE)),""))</f>
        <v>586.07000000000005</v>
      </c>
      <c r="J231" s="21">
        <f>(IF((VLOOKUP(Table2[[#This Row],[SKU]],'[1]All Skus'!$A:$Y,2,FALSE))="AMX",(VLOOKUP(Table2[[#This Row],[SKU]],'[1]All Skus'!$A:$Y,11,FALSE)),""))</f>
        <v>586.07000000000005</v>
      </c>
      <c r="K231" s="22">
        <f>(IF((VLOOKUP(Table2[[#This Row],[SKU]],'[1]All Skus'!$A:$Y,2,FALSE))="AMX",(VLOOKUP(Table2[[#This Row],[SKU]],'[1]All Skus'!$A:$Y,15,FALSE)),""))</f>
        <v>0</v>
      </c>
      <c r="L231" s="18">
        <f>(IF((VLOOKUP(Table2[[#This Row],[SKU]],'[1]All Skus'!$A:$Y,2,FALSE))="AMX",(VLOOKUP(Table2[[#This Row],[SKU]],'[1]All Skus'!$A:$Y,16,FALSE)),""))</f>
        <v>718878025451</v>
      </c>
      <c r="M231" s="18">
        <f>(IF((VLOOKUP(Table2[[#This Row],[SKU]],'[1]All Skus'!$A:$Y,2,FALSE))="AMX",(VLOOKUP(Table2[[#This Row],[SKU]],'[1]All Skus'!$A:$Y,17,FALSE)),""))</f>
        <v>0</v>
      </c>
      <c r="N231" s="23">
        <f>(IF((VLOOKUP(Table2[[#This Row],[SKU]],'[1]All Skus'!$A:$Y,2,FALSE))="AMX",(VLOOKUP(Table2[[#This Row],[SKU]],'[1]All Skus'!$A:$Y,18,FALSE)),""))</f>
        <v>0.25</v>
      </c>
      <c r="O231" s="23">
        <f>(IF((VLOOKUP(Table2[[#This Row],[SKU]],'[1]All Skus'!$A:$Y,2,FALSE))="AMX",(VLOOKUP(Table2[[#This Row],[SKU]],'[1]All Skus'!$A:$Y,19,FALSE)),""))</f>
        <v>4.6875</v>
      </c>
      <c r="P231" s="23">
        <f>(IF((VLOOKUP(Table2[[#This Row],[SKU]],'[1]All Skus'!$A:$Y,2,FALSE))="AMX",(VLOOKUP(Table2[[#This Row],[SKU]],'[1]All Skus'!$A:$Y,20,FALSE)),""))</f>
        <v>3.4375</v>
      </c>
      <c r="Q231" s="23">
        <f>(IF((VLOOKUP(Table2[[#This Row],[SKU]],'[1]All Skus'!$A:$Y,2,FALSE))="AMX",(VLOOKUP(Table2[[#This Row],[SKU]],'[1]All Skus'!$A:$Y,21,FALSE)),""))</f>
        <v>0.5625</v>
      </c>
      <c r="R231" s="18" t="str">
        <f>(IF((VLOOKUP(Table2[[#This Row],[SKU]],'[1]All Skus'!$A:$Y,2,FALSE))="AMX",(VLOOKUP(Table2[[#This Row],[SKU]],'[1]All Skus'!$A:$Y,22,FALSE)),""))</f>
        <v>MX</v>
      </c>
      <c r="S231" s="18" t="str">
        <f>(IF((VLOOKUP(Table2[[#This Row],[SKU]],'[1]All Skus'!$A:$Y,2,FALSE))="AMX",(VLOOKUP(Table2[[#This Row],[SKU]],'[1]All Skus'!$A:$Y,23,FALSE)),""))</f>
        <v>Compliant</v>
      </c>
      <c r="T231" s="24" t="str">
        <f>(IF((VLOOKUP(Table2[[#This Row],[SKU]],'[1]All Skus'!$A:$Y,2,FALSE))="AMX",(VLOOKUP(Table2[[#This Row],[SKU]],'[1]All Skus'!$A:$Y,24,FALSE)),""))</f>
        <v>https://www.amx.com/en-US/products/mkp-106</v>
      </c>
      <c r="U231" s="18">
        <v>229</v>
      </c>
    </row>
    <row r="232" spans="1:21" ht="15" customHeight="1" x14ac:dyDescent="0.3">
      <c r="A232" s="16" t="s">
        <v>250</v>
      </c>
      <c r="B232" s="17" t="str">
        <f>(IF((VLOOKUP(Table2[[#This Row],[SKU]],'[1]All Skus'!$A:$Y,2,FALSE))="AMX",(VLOOKUP(Table2[[#This Row],[SKU]],'[1]All Skus'!$A:$Y,3,FALSE)),""))</f>
        <v>Keypads</v>
      </c>
      <c r="C232" s="17" t="str">
        <f>(IF((VLOOKUP(Table2[[#This Row],[SKU]],'[1]All Skus'!$A:$Y,2,FALSE))="AMX",(VLOOKUP(Table2[[#This Row],[SKU]],'[1]All Skus'!$A:$Y,4,FALSE)),""))</f>
        <v>MKP-106P-WH</v>
      </c>
      <c r="D232" s="18" t="str">
        <f>(IF((VLOOKUP(Table2[[#This Row],[SKU]],'[1]All Skus'!$A:$Y,2,FALSE))="AMX",(VLOOKUP(Table2[[#This Row],[SKU]],'[1]All Skus'!$A:$Y,5,FALSE)),""))</f>
        <v>AMX-UI</v>
      </c>
      <c r="E232" s="19">
        <f>(IF((VLOOKUP(Table2[[#This Row],[SKU]],'[1]All Skus'!$A:$Y,2,FALSE))="AMX",(VLOOKUP(Table2[[#This Row],[SKU]],'[1]All Skus'!$A:$Y,6,FALSE)),""))</f>
        <v>0</v>
      </c>
      <c r="F232" s="19">
        <f>(IF((VLOOKUP(Table2[[#This Row],[SKU]],'[1]All Skus'!$A:$Y,2,FALSE))="AMX",(VLOOKUP(Table2[[#This Row],[SKU]],'[1]All Skus'!$A:$Y,7,FALSE)),""))</f>
        <v>0</v>
      </c>
      <c r="G232" s="20" t="str">
        <f>(IF((VLOOKUP(Table2[[#This Row],[SKU]],'[1]All Skus'!$A:$Y,2,FALSE))="AMX",(VLOOKUP(Table2[[#This Row],[SKU]],'[1]All Skus'!$A:$Y,8,FALSE)),""))</f>
        <v>Massio Keypad 6-button portrait WHITE</v>
      </c>
      <c r="H232" s="20" t="str">
        <f>(IF((VLOOKUP(Table2[[#This Row],[SKU]],'[1]All Skus'!$A:$Y,2,FALSE))="AMX",(VLOOKUP(Table2[[#This Row],[SKU]],'[1]All Skus'!$A:$Y,9,FALSE)),""))</f>
        <v>Massio 6-Button Ethernet Keypad, Portrait, White - Fits into standard 1 gang US, UK, or EU back box. Use in conjunction with NetLinx control or as a secondary UI with Massio ControlPads</v>
      </c>
      <c r="I232" s="21">
        <f>(IF((VLOOKUP(Table2[[#This Row],[SKU]],'[1]All Skus'!$A:$Y,2,FALSE))="AMX",(VLOOKUP(Table2[[#This Row],[SKU]],'[1]All Skus'!$A:$Y,10,FALSE)),""))</f>
        <v>586.07000000000005</v>
      </c>
      <c r="J232" s="21">
        <f>(IF((VLOOKUP(Table2[[#This Row],[SKU]],'[1]All Skus'!$A:$Y,2,FALSE))="AMX",(VLOOKUP(Table2[[#This Row],[SKU]],'[1]All Skus'!$A:$Y,11,FALSE)),""))</f>
        <v>586.07000000000005</v>
      </c>
      <c r="K232" s="22">
        <f>(IF((VLOOKUP(Table2[[#This Row],[SKU]],'[1]All Skus'!$A:$Y,2,FALSE))="AMX",(VLOOKUP(Table2[[#This Row],[SKU]],'[1]All Skus'!$A:$Y,15,FALSE)),""))</f>
        <v>0</v>
      </c>
      <c r="L232" s="18">
        <f>(IF((VLOOKUP(Table2[[#This Row],[SKU]],'[1]All Skus'!$A:$Y,2,FALSE))="AMX",(VLOOKUP(Table2[[#This Row],[SKU]],'[1]All Skus'!$A:$Y,16,FALSE)),""))</f>
        <v>718878025468</v>
      </c>
      <c r="M232" s="18">
        <f>(IF((VLOOKUP(Table2[[#This Row],[SKU]],'[1]All Skus'!$A:$Y,2,FALSE))="AMX",(VLOOKUP(Table2[[#This Row],[SKU]],'[1]All Skus'!$A:$Y,17,FALSE)),""))</f>
        <v>0</v>
      </c>
      <c r="N232" s="23">
        <f>(IF((VLOOKUP(Table2[[#This Row],[SKU]],'[1]All Skus'!$A:$Y,2,FALSE))="AMX",(VLOOKUP(Table2[[#This Row],[SKU]],'[1]All Skus'!$A:$Y,18,FALSE)),""))</f>
        <v>0.25</v>
      </c>
      <c r="O232" s="23">
        <f>(IF((VLOOKUP(Table2[[#This Row],[SKU]],'[1]All Skus'!$A:$Y,2,FALSE))="AMX",(VLOOKUP(Table2[[#This Row],[SKU]],'[1]All Skus'!$A:$Y,19,FALSE)),""))</f>
        <v>4.6875</v>
      </c>
      <c r="P232" s="23">
        <f>(IF((VLOOKUP(Table2[[#This Row],[SKU]],'[1]All Skus'!$A:$Y,2,FALSE))="AMX",(VLOOKUP(Table2[[#This Row],[SKU]],'[1]All Skus'!$A:$Y,20,FALSE)),""))</f>
        <v>3.4375</v>
      </c>
      <c r="Q232" s="23">
        <f>(IF((VLOOKUP(Table2[[#This Row],[SKU]],'[1]All Skus'!$A:$Y,2,FALSE))="AMX",(VLOOKUP(Table2[[#This Row],[SKU]],'[1]All Skus'!$A:$Y,21,FALSE)),""))</f>
        <v>0.5625</v>
      </c>
      <c r="R232" s="18" t="str">
        <f>(IF((VLOOKUP(Table2[[#This Row],[SKU]],'[1]All Skus'!$A:$Y,2,FALSE))="AMX",(VLOOKUP(Table2[[#This Row],[SKU]],'[1]All Skus'!$A:$Y,22,FALSE)),""))</f>
        <v>MX</v>
      </c>
      <c r="S232" s="18" t="str">
        <f>(IF((VLOOKUP(Table2[[#This Row],[SKU]],'[1]All Skus'!$A:$Y,2,FALSE))="AMX",(VLOOKUP(Table2[[#This Row],[SKU]],'[1]All Skus'!$A:$Y,23,FALSE)),""))</f>
        <v>Compliant</v>
      </c>
      <c r="T232" s="24" t="str">
        <f>(IF((VLOOKUP(Table2[[#This Row],[SKU]],'[1]All Skus'!$A:$Y,2,FALSE))="AMX",(VLOOKUP(Table2[[#This Row],[SKU]],'[1]All Skus'!$A:$Y,24,FALSE)),""))</f>
        <v>https://www.amx.com/en-US/products/mkp-106</v>
      </c>
      <c r="U232" s="18">
        <v>230</v>
      </c>
    </row>
    <row r="233" spans="1:21" x14ac:dyDescent="0.3">
      <c r="A233" s="16" t="s">
        <v>251</v>
      </c>
      <c r="B233" s="17" t="str">
        <f>(IF((VLOOKUP(Table2[[#This Row],[SKU]],'[1]All Skus'!$A:$Y,2,FALSE))="AMX",(VLOOKUP(Table2[[#This Row],[SKU]],'[1]All Skus'!$A:$Y,3,FALSE)),""))</f>
        <v>Keypads</v>
      </c>
      <c r="C233" s="17" t="str">
        <f>(IF((VLOOKUP(Table2[[#This Row],[SKU]],'[1]All Skus'!$A:$Y,2,FALSE))="AMX",(VLOOKUP(Table2[[#This Row],[SKU]],'[1]All Skus'!$A:$Y,4,FALSE)),""))</f>
        <v>MKP-108L-BL</v>
      </c>
      <c r="D233" s="18" t="str">
        <f>(IF((VLOOKUP(Table2[[#This Row],[SKU]],'[1]All Skus'!$A:$Y,2,FALSE))="AMX",(VLOOKUP(Table2[[#This Row],[SKU]],'[1]All Skus'!$A:$Y,5,FALSE)),""))</f>
        <v>AMX-UI</v>
      </c>
      <c r="E233" s="19">
        <f>(IF((VLOOKUP(Table2[[#This Row],[SKU]],'[1]All Skus'!$A:$Y,2,FALSE))="AMX",(VLOOKUP(Table2[[#This Row],[SKU]],'[1]All Skus'!$A:$Y,6,FALSE)),""))</f>
        <v>0</v>
      </c>
      <c r="F233" s="19">
        <f>(IF((VLOOKUP(Table2[[#This Row],[SKU]],'[1]All Skus'!$A:$Y,2,FALSE))="AMX",(VLOOKUP(Table2[[#This Row],[SKU]],'[1]All Skus'!$A:$Y,7,FALSE)),""))</f>
        <v>0</v>
      </c>
      <c r="G233" s="20" t="str">
        <f>(IF((VLOOKUP(Table2[[#This Row],[SKU]],'[1]All Skus'!$A:$Y,2,FALSE))="AMX",(VLOOKUP(Table2[[#This Row],[SKU]],'[1]All Skus'!$A:$Y,8,FALSE)),""))</f>
        <v>Massio Keypad 8-button BLACK</v>
      </c>
      <c r="H233" s="20" t="str">
        <f>(IF((VLOOKUP(Table2[[#This Row],[SKU]],'[1]All Skus'!$A:$Y,2,FALSE))="AMX",(VLOOKUP(Table2[[#This Row],[SKU]],'[1]All Skus'!$A:$Y,9,FALSE)),""))</f>
        <v>Massio 8-Button Ethernet Keypad, Landscape, Black - Fits into standard 2 gang US, UK, or EU back box. Use in conjunction with NetLinx control or as a secondary UI with Massio ControlPads</v>
      </c>
      <c r="I233" s="21">
        <f>(IF((VLOOKUP(Table2[[#This Row],[SKU]],'[1]All Skus'!$A:$Y,2,FALSE))="AMX",(VLOOKUP(Table2[[#This Row],[SKU]],'[1]All Skus'!$A:$Y,10,FALSE)),""))</f>
        <v>705.55</v>
      </c>
      <c r="J233" s="21">
        <f>(IF((VLOOKUP(Table2[[#This Row],[SKU]],'[1]All Skus'!$A:$Y,2,FALSE))="AMX",(VLOOKUP(Table2[[#This Row],[SKU]],'[1]All Skus'!$A:$Y,11,FALSE)),""))</f>
        <v>705.55</v>
      </c>
      <c r="K233" s="22">
        <f>(IF((VLOOKUP(Table2[[#This Row],[SKU]],'[1]All Skus'!$A:$Y,2,FALSE))="AMX",(VLOOKUP(Table2[[#This Row],[SKU]],'[1]All Skus'!$A:$Y,15,FALSE)),""))</f>
        <v>0</v>
      </c>
      <c r="L233" s="18">
        <f>(IF((VLOOKUP(Table2[[#This Row],[SKU]],'[1]All Skus'!$A:$Y,2,FALSE))="AMX",(VLOOKUP(Table2[[#This Row],[SKU]],'[1]All Skus'!$A:$Y,16,FALSE)),""))</f>
        <v>718878025475</v>
      </c>
      <c r="M233" s="18">
        <f>(IF((VLOOKUP(Table2[[#This Row],[SKU]],'[1]All Skus'!$A:$Y,2,FALSE))="AMX",(VLOOKUP(Table2[[#This Row],[SKU]],'[1]All Skus'!$A:$Y,17,FALSE)),""))</f>
        <v>0</v>
      </c>
      <c r="N233" s="23">
        <f>(IF((VLOOKUP(Table2[[#This Row],[SKU]],'[1]All Skus'!$A:$Y,2,FALSE))="AMX",(VLOOKUP(Table2[[#This Row],[SKU]],'[1]All Skus'!$A:$Y,18,FALSE)),""))</f>
        <v>0.41</v>
      </c>
      <c r="O233" s="23">
        <f>(IF((VLOOKUP(Table2[[#This Row],[SKU]],'[1]All Skus'!$A:$Y,2,FALSE))="AMX",(VLOOKUP(Table2[[#This Row],[SKU]],'[1]All Skus'!$A:$Y,19,FALSE)),""))</f>
        <v>4.6875</v>
      </c>
      <c r="P233" s="23">
        <f>(IF((VLOOKUP(Table2[[#This Row],[SKU]],'[1]All Skus'!$A:$Y,2,FALSE))="AMX",(VLOOKUP(Table2[[#This Row],[SKU]],'[1]All Skus'!$A:$Y,20,FALSE)),""))</f>
        <v>6</v>
      </c>
      <c r="Q233" s="23">
        <f>(IF((VLOOKUP(Table2[[#This Row],[SKU]],'[1]All Skus'!$A:$Y,2,FALSE))="AMX",(VLOOKUP(Table2[[#This Row],[SKU]],'[1]All Skus'!$A:$Y,21,FALSE)),""))</f>
        <v>1</v>
      </c>
      <c r="R233" s="18" t="str">
        <f>(IF((VLOOKUP(Table2[[#This Row],[SKU]],'[1]All Skus'!$A:$Y,2,FALSE))="AMX",(VLOOKUP(Table2[[#This Row],[SKU]],'[1]All Skus'!$A:$Y,22,FALSE)),""))</f>
        <v>MX</v>
      </c>
      <c r="S233" s="18" t="str">
        <f>(IF((VLOOKUP(Table2[[#This Row],[SKU]],'[1]All Skus'!$A:$Y,2,FALSE))="AMX",(VLOOKUP(Table2[[#This Row],[SKU]],'[1]All Skus'!$A:$Y,23,FALSE)),""))</f>
        <v>Compliant</v>
      </c>
      <c r="T233" s="24" t="str">
        <f>(IF((VLOOKUP(Table2[[#This Row],[SKU]],'[1]All Skus'!$A:$Y,2,FALSE))="AMX",(VLOOKUP(Table2[[#This Row],[SKU]],'[1]All Skus'!$A:$Y,24,FALSE)),""))</f>
        <v>https://www.amx.com/en-US/products/mkp-108</v>
      </c>
      <c r="U233" s="18">
        <v>231</v>
      </c>
    </row>
    <row r="234" spans="1:21" x14ac:dyDescent="0.3">
      <c r="A234" s="16" t="s">
        <v>252</v>
      </c>
      <c r="B234" s="17" t="str">
        <f>(IF((VLOOKUP(Table2[[#This Row],[SKU]],'[1]All Skus'!$A:$Y,2,FALSE))="AMX",(VLOOKUP(Table2[[#This Row],[SKU]],'[1]All Skus'!$A:$Y,3,FALSE)),""))</f>
        <v>Keypads</v>
      </c>
      <c r="C234" s="17" t="str">
        <f>(IF((VLOOKUP(Table2[[#This Row],[SKU]],'[1]All Skus'!$A:$Y,2,FALSE))="AMX",(VLOOKUP(Table2[[#This Row],[SKU]],'[1]All Skus'!$A:$Y,4,FALSE)),""))</f>
        <v>MKP-108L-WH</v>
      </c>
      <c r="D234" s="18" t="str">
        <f>(IF((VLOOKUP(Table2[[#This Row],[SKU]],'[1]All Skus'!$A:$Y,2,FALSE))="AMX",(VLOOKUP(Table2[[#This Row],[SKU]],'[1]All Skus'!$A:$Y,5,FALSE)),""))</f>
        <v>AMX-UI</v>
      </c>
      <c r="E234" s="19">
        <f>(IF((VLOOKUP(Table2[[#This Row],[SKU]],'[1]All Skus'!$A:$Y,2,FALSE))="AMX",(VLOOKUP(Table2[[#This Row],[SKU]],'[1]All Skus'!$A:$Y,6,FALSE)),""))</f>
        <v>0</v>
      </c>
      <c r="F234" s="19">
        <f>(IF((VLOOKUP(Table2[[#This Row],[SKU]],'[1]All Skus'!$A:$Y,2,FALSE))="AMX",(VLOOKUP(Table2[[#This Row],[SKU]],'[1]All Skus'!$A:$Y,7,FALSE)),""))</f>
        <v>0</v>
      </c>
      <c r="G234" s="20" t="str">
        <f>(IF((VLOOKUP(Table2[[#This Row],[SKU]],'[1]All Skus'!$A:$Y,2,FALSE))="AMX",(VLOOKUP(Table2[[#This Row],[SKU]],'[1]All Skus'!$A:$Y,8,FALSE)),""))</f>
        <v>Massio Keypad 8-button WHITE</v>
      </c>
      <c r="H234" s="20" t="str">
        <f>(IF((VLOOKUP(Table2[[#This Row],[SKU]],'[1]All Skus'!$A:$Y,2,FALSE))="AMX",(VLOOKUP(Table2[[#This Row],[SKU]],'[1]All Skus'!$A:$Y,9,FALSE)),""))</f>
        <v>Massio 8-Button Ethernet Keypad, Landscape, White - Fits into standard 2 gang US, UK, or EU back box. Use in conjunction with NetLinx control or as a secondary UI with Massio ControlPads</v>
      </c>
      <c r="I234" s="21">
        <f>(IF((VLOOKUP(Table2[[#This Row],[SKU]],'[1]All Skus'!$A:$Y,2,FALSE))="AMX",(VLOOKUP(Table2[[#This Row],[SKU]],'[1]All Skus'!$A:$Y,10,FALSE)),""))</f>
        <v>705.55</v>
      </c>
      <c r="J234" s="21">
        <f>(IF((VLOOKUP(Table2[[#This Row],[SKU]],'[1]All Skus'!$A:$Y,2,FALSE))="AMX",(VLOOKUP(Table2[[#This Row],[SKU]],'[1]All Skus'!$A:$Y,11,FALSE)),""))</f>
        <v>705.55</v>
      </c>
      <c r="K234" s="22">
        <f>(IF((VLOOKUP(Table2[[#This Row],[SKU]],'[1]All Skus'!$A:$Y,2,FALSE))="AMX",(VLOOKUP(Table2[[#This Row],[SKU]],'[1]All Skus'!$A:$Y,15,FALSE)),""))</f>
        <v>0</v>
      </c>
      <c r="L234" s="18">
        <f>(IF((VLOOKUP(Table2[[#This Row],[SKU]],'[1]All Skus'!$A:$Y,2,FALSE))="AMX",(VLOOKUP(Table2[[#This Row],[SKU]],'[1]All Skus'!$A:$Y,16,FALSE)),""))</f>
        <v>718878025482</v>
      </c>
      <c r="M234" s="18">
        <f>(IF((VLOOKUP(Table2[[#This Row],[SKU]],'[1]All Skus'!$A:$Y,2,FALSE))="AMX",(VLOOKUP(Table2[[#This Row],[SKU]],'[1]All Skus'!$A:$Y,17,FALSE)),""))</f>
        <v>0</v>
      </c>
      <c r="N234" s="23">
        <f>(IF((VLOOKUP(Table2[[#This Row],[SKU]],'[1]All Skus'!$A:$Y,2,FALSE))="AMX",(VLOOKUP(Table2[[#This Row],[SKU]],'[1]All Skus'!$A:$Y,18,FALSE)),""))</f>
        <v>0.41</v>
      </c>
      <c r="O234" s="23">
        <f>(IF((VLOOKUP(Table2[[#This Row],[SKU]],'[1]All Skus'!$A:$Y,2,FALSE))="AMX",(VLOOKUP(Table2[[#This Row],[SKU]],'[1]All Skus'!$A:$Y,19,FALSE)),""))</f>
        <v>4.6875</v>
      </c>
      <c r="P234" s="23">
        <f>(IF((VLOOKUP(Table2[[#This Row],[SKU]],'[1]All Skus'!$A:$Y,2,FALSE))="AMX",(VLOOKUP(Table2[[#This Row],[SKU]],'[1]All Skus'!$A:$Y,20,FALSE)),""))</f>
        <v>6</v>
      </c>
      <c r="Q234" s="23">
        <f>(IF((VLOOKUP(Table2[[#This Row],[SKU]],'[1]All Skus'!$A:$Y,2,FALSE))="AMX",(VLOOKUP(Table2[[#This Row],[SKU]],'[1]All Skus'!$A:$Y,21,FALSE)),""))</f>
        <v>1</v>
      </c>
      <c r="R234" s="18" t="str">
        <f>(IF((VLOOKUP(Table2[[#This Row],[SKU]],'[1]All Skus'!$A:$Y,2,FALSE))="AMX",(VLOOKUP(Table2[[#This Row],[SKU]],'[1]All Skus'!$A:$Y,22,FALSE)),""))</f>
        <v>MX</v>
      </c>
      <c r="S234" s="18" t="str">
        <f>(IF((VLOOKUP(Table2[[#This Row],[SKU]],'[1]All Skus'!$A:$Y,2,FALSE))="AMX",(VLOOKUP(Table2[[#This Row],[SKU]],'[1]All Skus'!$A:$Y,23,FALSE)),""))</f>
        <v>Compliant</v>
      </c>
      <c r="T234" s="24" t="str">
        <f>(IF((VLOOKUP(Table2[[#This Row],[SKU]],'[1]All Skus'!$A:$Y,2,FALSE))="AMX",(VLOOKUP(Table2[[#This Row],[SKU]],'[1]All Skus'!$A:$Y,24,FALSE)),""))</f>
        <v>https://www.amx.com/en-US/products/mkp-108</v>
      </c>
      <c r="U234" s="18">
        <v>232</v>
      </c>
    </row>
    <row r="235" spans="1:21" x14ac:dyDescent="0.3">
      <c r="A235" s="16" t="s">
        <v>253</v>
      </c>
      <c r="B235" s="17" t="str">
        <f>(IF((VLOOKUP(Table2[[#This Row],[SKU]],'[1]All Skus'!$A:$Y,2,FALSE))="AMX",(VLOOKUP(Table2[[#This Row],[SKU]],'[1]All Skus'!$A:$Y,3,FALSE)),""))</f>
        <v>User Interface Accessories</v>
      </c>
      <c r="C235" s="17" t="str">
        <f>(IF((VLOOKUP(Table2[[#This Row],[SKU]],'[1]All Skus'!$A:$Y,2,FALSE))="AMX",(VLOOKUP(Table2[[#This Row],[SKU]],'[1]All Skus'!$A:$Y,4,FALSE)),""))</f>
        <v>MXA-MPL</v>
      </c>
      <c r="D235" s="18" t="str">
        <f>(IF((VLOOKUP(Table2[[#This Row],[SKU]],'[1]All Skus'!$A:$Y,2,FALSE))="AMX",(VLOOKUP(Table2[[#This Row],[SKU]],'[1]All Skus'!$A:$Y,5,FALSE)),""))</f>
        <v>AMX-UI</v>
      </c>
      <c r="E235" s="19">
        <f>(IF((VLOOKUP(Table2[[#This Row],[SKU]],'[1]All Skus'!$A:$Y,2,FALSE))="AMX",(VLOOKUP(Table2[[#This Row],[SKU]],'[1]All Skus'!$A:$Y,6,FALSE)),""))</f>
        <v>0</v>
      </c>
      <c r="F235" s="19">
        <f>(IF((VLOOKUP(Table2[[#This Row],[SKU]],'[1]All Skus'!$A:$Y,2,FALSE))="AMX",(VLOOKUP(Table2[[#This Row],[SKU]],'[1]All Skus'!$A:$Y,7,FALSE)),""))</f>
        <v>0</v>
      </c>
      <c r="G235" s="20" t="str">
        <f>(IF((VLOOKUP(Table2[[#This Row],[SKU]],'[1]All Skus'!$A:$Y,2,FALSE))="AMX",(VLOOKUP(Table2[[#This Row],[SKU]],'[1]All Skus'!$A:$Y,8,FALSE)),""))</f>
        <v>Multi Preview Live Video Accessory for Touch Panels</v>
      </c>
      <c r="H235" s="20" t="str">
        <f>(IF((VLOOKUP(Table2[[#This Row],[SKU]],'[1]All Skus'!$A:$Y,2,FALSE))="AMX",(VLOOKUP(Table2[[#This Row],[SKU]],'[1]All Skus'!$A:$Y,9,FALSE)),""))</f>
        <v>Modero Series Multi Preview Live.  Displays HD digital video streams on Modero Series Touch Panels when used in conjunction with an Enova DVX or Enova DGX.  It can also be used to display up to 10 preview images.</v>
      </c>
      <c r="I235" s="21">
        <f>(IF((VLOOKUP(Table2[[#This Row],[SKU]],'[1]All Skus'!$A:$Y,2,FALSE))="AMX",(VLOOKUP(Table2[[#This Row],[SKU]],'[1]All Skus'!$A:$Y,10,FALSE)),""))</f>
        <v>3070</v>
      </c>
      <c r="J235" s="21">
        <f>(IF((VLOOKUP(Table2[[#This Row],[SKU]],'[1]All Skus'!$A:$Y,2,FALSE))="AMX",(VLOOKUP(Table2[[#This Row],[SKU]],'[1]All Skus'!$A:$Y,11,FALSE)),""))</f>
        <v>3070</v>
      </c>
      <c r="K235" s="22">
        <f>(IF((VLOOKUP(Table2[[#This Row],[SKU]],'[1]All Skus'!$A:$Y,2,FALSE))="AMX",(VLOOKUP(Table2[[#This Row],[SKU]],'[1]All Skus'!$A:$Y,15,FALSE)),""))</f>
        <v>0</v>
      </c>
      <c r="L235" s="18">
        <f>(IF((VLOOKUP(Table2[[#This Row],[SKU]],'[1]All Skus'!$A:$Y,2,FALSE))="AMX",(VLOOKUP(Table2[[#This Row],[SKU]],'[1]All Skus'!$A:$Y,16,FALSE)),""))</f>
        <v>718878236772</v>
      </c>
      <c r="M235" s="18">
        <f>(IF((VLOOKUP(Table2[[#This Row],[SKU]],'[1]All Skus'!$A:$Y,2,FALSE))="AMX",(VLOOKUP(Table2[[#This Row],[SKU]],'[1]All Skus'!$A:$Y,17,FALSE)),""))</f>
        <v>0</v>
      </c>
      <c r="N235" s="23">
        <f>(IF((VLOOKUP(Table2[[#This Row],[SKU]],'[1]All Skus'!$A:$Y,2,FALSE))="AMX",(VLOOKUP(Table2[[#This Row],[SKU]],'[1]All Skus'!$A:$Y,18,FALSE)),""))</f>
        <v>2.8</v>
      </c>
      <c r="O235" s="23">
        <f>(IF((VLOOKUP(Table2[[#This Row],[SKU]],'[1]All Skus'!$A:$Y,2,FALSE))="AMX",(VLOOKUP(Table2[[#This Row],[SKU]],'[1]All Skus'!$A:$Y,19,FALSE)),""))</f>
        <v>8.25</v>
      </c>
      <c r="P235" s="23">
        <f>(IF((VLOOKUP(Table2[[#This Row],[SKU]],'[1]All Skus'!$A:$Y,2,FALSE))="AMX",(VLOOKUP(Table2[[#This Row],[SKU]],'[1]All Skus'!$A:$Y,20,FALSE)),""))</f>
        <v>7.1875</v>
      </c>
      <c r="Q235" s="23">
        <f>(IF((VLOOKUP(Table2[[#This Row],[SKU]],'[1]All Skus'!$A:$Y,2,FALSE))="AMX",(VLOOKUP(Table2[[#This Row],[SKU]],'[1]All Skus'!$A:$Y,21,FALSE)),""))</f>
        <v>1.5625</v>
      </c>
      <c r="R235" s="18" t="str">
        <f>(IF((VLOOKUP(Table2[[#This Row],[SKU]],'[1]All Skus'!$A:$Y,2,FALSE))="AMX",(VLOOKUP(Table2[[#This Row],[SKU]],'[1]All Skus'!$A:$Y,22,FALSE)),""))</f>
        <v>US</v>
      </c>
      <c r="S235" s="18" t="str">
        <f>(IF((VLOOKUP(Table2[[#This Row],[SKU]],'[1]All Skus'!$A:$Y,2,FALSE))="AMX",(VLOOKUP(Table2[[#This Row],[SKU]],'[1]All Skus'!$A:$Y,23,FALSE)),""))</f>
        <v>Compliant</v>
      </c>
      <c r="T235" s="24" t="str">
        <f>(IF((VLOOKUP(Table2[[#This Row],[SKU]],'[1]All Skus'!$A:$Y,2,FALSE))="AMX",(VLOOKUP(Table2[[#This Row],[SKU]],'[1]All Skus'!$A:$Y,24,FALSE)),""))</f>
        <v>https://www.amx.com/en-US/products/mxa-mpl</v>
      </c>
      <c r="U235" s="18">
        <v>233</v>
      </c>
    </row>
    <row r="236" spans="1:21" x14ac:dyDescent="0.3">
      <c r="A236" s="16" t="s">
        <v>254</v>
      </c>
      <c r="B236" s="17" t="str">
        <f>(IF((VLOOKUP(Table2[[#This Row],[SKU]],'[1]All Skus'!$A:$Y,2,FALSE))="AMX",(VLOOKUP(Table2[[#This Row],[SKU]],'[1]All Skus'!$A:$Y,3,FALSE)),""))</f>
        <v>User Interface Accessories</v>
      </c>
      <c r="C236" s="17" t="str">
        <f>(IF((VLOOKUP(Table2[[#This Row],[SKU]],'[1]All Skus'!$A:$Y,2,FALSE))="AMX",(VLOOKUP(Table2[[#This Row],[SKU]],'[1]All Skus'!$A:$Y,4,FALSE)),""))</f>
        <v>MXA-CLK</v>
      </c>
      <c r="D236" s="18" t="str">
        <f>(IF((VLOOKUP(Table2[[#This Row],[SKU]],'[1]All Skus'!$A:$Y,2,FALSE))="AMX",(VLOOKUP(Table2[[#This Row],[SKU]],'[1]All Skus'!$A:$Y,5,FALSE)),""))</f>
        <v>AMX-UI</v>
      </c>
      <c r="E236" s="19">
        <f>(IF((VLOOKUP(Table2[[#This Row],[SKU]],'[1]All Skus'!$A:$Y,2,FALSE))="AMX",(VLOOKUP(Table2[[#This Row],[SKU]],'[1]All Skus'!$A:$Y,6,FALSE)),""))</f>
        <v>0</v>
      </c>
      <c r="F236" s="19">
        <f>(IF((VLOOKUP(Table2[[#This Row],[SKU]],'[1]All Skus'!$A:$Y,2,FALSE))="AMX",(VLOOKUP(Table2[[#This Row],[SKU]],'[1]All Skus'!$A:$Y,7,FALSE)),""))</f>
        <v>0</v>
      </c>
      <c r="G236" s="20" t="str">
        <f>(IF((VLOOKUP(Table2[[#This Row],[SKU]],'[1]All Skus'!$A:$Y,2,FALSE))="AMX",(VLOOKUP(Table2[[#This Row],[SKU]],'[1]All Skus'!$A:$Y,8,FALSE)),""))</f>
        <v>Touch Panel Screen Cleaning Kit</v>
      </c>
      <c r="H236" s="20" t="str">
        <f>(IF((VLOOKUP(Table2[[#This Row],[SKU]],'[1]All Skus'!$A:$Y,2,FALSE))="AMX",(VLOOKUP(Table2[[#This Row],[SKU]],'[1]All Skus'!$A:$Y,9,FALSE)),""))</f>
        <v>Screen Cleaning Kit, Modero X/S Series</v>
      </c>
      <c r="I236" s="21">
        <f>(IF((VLOOKUP(Table2[[#This Row],[SKU]],'[1]All Skus'!$A:$Y,2,FALSE))="AMX",(VLOOKUP(Table2[[#This Row],[SKU]],'[1]All Skus'!$A:$Y,10,FALSE)),""))</f>
        <v>30.8</v>
      </c>
      <c r="J236" s="21">
        <f>(IF((VLOOKUP(Table2[[#This Row],[SKU]],'[1]All Skus'!$A:$Y,2,FALSE))="AMX",(VLOOKUP(Table2[[#This Row],[SKU]],'[1]All Skus'!$A:$Y,11,FALSE)),""))</f>
        <v>30.8</v>
      </c>
      <c r="K236" s="22">
        <f>(IF((VLOOKUP(Table2[[#This Row],[SKU]],'[1]All Skus'!$A:$Y,2,FALSE))="AMX",(VLOOKUP(Table2[[#This Row],[SKU]],'[1]All Skus'!$A:$Y,15,FALSE)),""))</f>
        <v>0</v>
      </c>
      <c r="L236" s="18">
        <f>(IF((VLOOKUP(Table2[[#This Row],[SKU]],'[1]All Skus'!$A:$Y,2,FALSE))="AMX",(VLOOKUP(Table2[[#This Row],[SKU]],'[1]All Skus'!$A:$Y,16,FALSE)),""))</f>
        <v>718878243442</v>
      </c>
      <c r="M236" s="18">
        <f>(IF((VLOOKUP(Table2[[#This Row],[SKU]],'[1]All Skus'!$A:$Y,2,FALSE))="AMX",(VLOOKUP(Table2[[#This Row],[SKU]],'[1]All Skus'!$A:$Y,17,FALSE)),""))</f>
        <v>0</v>
      </c>
      <c r="N236" s="23">
        <f>(IF((VLOOKUP(Table2[[#This Row],[SKU]],'[1]All Skus'!$A:$Y,2,FALSE))="AMX",(VLOOKUP(Table2[[#This Row],[SKU]],'[1]All Skus'!$A:$Y,18,FALSE)),""))</f>
        <v>0.2</v>
      </c>
      <c r="O236" s="23">
        <f>(IF((VLOOKUP(Table2[[#This Row],[SKU]],'[1]All Skus'!$A:$Y,2,FALSE))="AMX",(VLOOKUP(Table2[[#This Row],[SKU]],'[1]All Skus'!$A:$Y,19,FALSE)),""))</f>
        <v>2</v>
      </c>
      <c r="P236" s="23">
        <f>(IF((VLOOKUP(Table2[[#This Row],[SKU]],'[1]All Skus'!$A:$Y,2,FALSE))="AMX",(VLOOKUP(Table2[[#This Row],[SKU]],'[1]All Skus'!$A:$Y,20,FALSE)),""))</f>
        <v>2</v>
      </c>
      <c r="Q236" s="23">
        <f>(IF((VLOOKUP(Table2[[#This Row],[SKU]],'[1]All Skus'!$A:$Y,2,FALSE))="AMX",(VLOOKUP(Table2[[#This Row],[SKU]],'[1]All Skus'!$A:$Y,21,FALSE)),""))</f>
        <v>0.5</v>
      </c>
      <c r="R236" s="18" t="str">
        <f>(IF((VLOOKUP(Table2[[#This Row],[SKU]],'[1]All Skus'!$A:$Y,2,FALSE))="AMX",(VLOOKUP(Table2[[#This Row],[SKU]],'[1]All Skus'!$A:$Y,22,FALSE)),""))</f>
        <v>CN</v>
      </c>
      <c r="S236" s="18" t="str">
        <f>(IF((VLOOKUP(Table2[[#This Row],[SKU]],'[1]All Skus'!$A:$Y,2,FALSE))="AMX",(VLOOKUP(Table2[[#This Row],[SKU]],'[1]All Skus'!$A:$Y,23,FALSE)),""))</f>
        <v>Non Compliant</v>
      </c>
      <c r="T236" s="24" t="str">
        <f>(IF((VLOOKUP(Table2[[#This Row],[SKU]],'[1]All Skus'!$A:$Y,2,FALSE))="AMX",(VLOOKUP(Table2[[#This Row],[SKU]],'[1]All Skus'!$A:$Y,24,FALSE)),""))</f>
        <v>https://www.amx.com/en-US/products/mxa-clk</v>
      </c>
      <c r="U236" s="18">
        <v>234</v>
      </c>
    </row>
    <row r="237" spans="1:21" x14ac:dyDescent="0.3">
      <c r="A237" s="16" t="s">
        <v>255</v>
      </c>
      <c r="B237" s="17" t="str">
        <f>(IF((VLOOKUP(Table2[[#This Row],[SKU]],'[1]All Skus'!$A:$Y,2,FALSE))="AMX",(VLOOKUP(Table2[[#This Row],[SKU]],'[1]All Skus'!$A:$Y,3,FALSE)),""))</f>
        <v>User Interface Accessories</v>
      </c>
      <c r="C237" s="17" t="str">
        <f>(IF((VLOOKUP(Table2[[#This Row],[SKU]],'[1]All Skus'!$A:$Y,2,FALSE))="AMX",(VLOOKUP(Table2[[#This Row],[SKU]],'[1]All Skus'!$A:$Y,4,FALSE)),""))</f>
        <v>MPA-VRK</v>
      </c>
      <c r="D237" s="18" t="str">
        <f>(IF((VLOOKUP(Table2[[#This Row],[SKU]],'[1]All Skus'!$A:$Y,2,FALSE))="AMX",(VLOOKUP(Table2[[#This Row],[SKU]],'[1]All Skus'!$A:$Y,5,FALSE)),""))</f>
        <v>AMX-UI</v>
      </c>
      <c r="E237" s="19">
        <f>(IF((VLOOKUP(Table2[[#This Row],[SKU]],'[1]All Skus'!$A:$Y,2,FALSE))="AMX",(VLOOKUP(Table2[[#This Row],[SKU]],'[1]All Skus'!$A:$Y,6,FALSE)),""))</f>
        <v>0</v>
      </c>
      <c r="F237" s="19">
        <f>(IF((VLOOKUP(Table2[[#This Row],[SKU]],'[1]All Skus'!$A:$Y,2,FALSE))="AMX",(VLOOKUP(Table2[[#This Row],[SKU]],'[1]All Skus'!$A:$Y,7,FALSE)),""))</f>
        <v>0</v>
      </c>
      <c r="G237" s="20" t="str">
        <f>(IF((VLOOKUP(Table2[[#This Row],[SKU]],'[1]All Skus'!$A:$Y,2,FALSE))="AMX",(VLOOKUP(Table2[[#This Row],[SKU]],'[1]All Skus'!$A:$Y,8,FALSE)),""))</f>
        <v>Rack Mount Shelf</v>
      </c>
      <c r="H237" s="20" t="str">
        <f>(IF((VLOOKUP(Table2[[#This Row],[SKU]],'[1]All Skus'!$A:$Y,2,FALSE))="AMX",(VLOOKUP(Table2[[#This Row],[SKU]],'[1]All Skus'!$A:$Y,9,FALSE)),""))</f>
        <v>Rack Mounting Tray for MXA-MPL and MXA-MP</v>
      </c>
      <c r="I237" s="21">
        <f>(IF((VLOOKUP(Table2[[#This Row],[SKU]],'[1]All Skus'!$A:$Y,2,FALSE))="AMX",(VLOOKUP(Table2[[#This Row],[SKU]],'[1]All Skus'!$A:$Y,10,FALSE)),""))</f>
        <v>332.69</v>
      </c>
      <c r="J237" s="21">
        <f>(IF((VLOOKUP(Table2[[#This Row],[SKU]],'[1]All Skus'!$A:$Y,2,FALSE))="AMX",(VLOOKUP(Table2[[#This Row],[SKU]],'[1]All Skus'!$A:$Y,11,FALSE)),""))</f>
        <v>332.69</v>
      </c>
      <c r="K237" s="22">
        <f>(IF((VLOOKUP(Table2[[#This Row],[SKU]],'[1]All Skus'!$A:$Y,2,FALSE))="AMX",(VLOOKUP(Table2[[#This Row],[SKU]],'[1]All Skus'!$A:$Y,15,FALSE)),""))</f>
        <v>0</v>
      </c>
      <c r="L237" s="18">
        <f>(IF((VLOOKUP(Table2[[#This Row],[SKU]],'[1]All Skus'!$A:$Y,2,FALSE))="AMX",(VLOOKUP(Table2[[#This Row],[SKU]],'[1]All Skus'!$A:$Y,16,FALSE)),""))</f>
        <v>0</v>
      </c>
      <c r="M237" s="18">
        <f>(IF((VLOOKUP(Table2[[#This Row],[SKU]],'[1]All Skus'!$A:$Y,2,FALSE))="AMX",(VLOOKUP(Table2[[#This Row],[SKU]],'[1]All Skus'!$A:$Y,17,FALSE)),""))</f>
        <v>0</v>
      </c>
      <c r="N237" s="23">
        <f>(IF((VLOOKUP(Table2[[#This Row],[SKU]],'[1]All Skus'!$A:$Y,2,FALSE))="AMX",(VLOOKUP(Table2[[#This Row],[SKU]],'[1]All Skus'!$A:$Y,18,FALSE)),""))</f>
        <v>1</v>
      </c>
      <c r="O237" s="23">
        <f>(IF((VLOOKUP(Table2[[#This Row],[SKU]],'[1]All Skus'!$A:$Y,2,FALSE))="AMX",(VLOOKUP(Table2[[#This Row],[SKU]],'[1]All Skus'!$A:$Y,19,FALSE)),""))</f>
        <v>19</v>
      </c>
      <c r="P237" s="23">
        <f>(IF((VLOOKUP(Table2[[#This Row],[SKU]],'[1]All Skus'!$A:$Y,2,FALSE))="AMX",(VLOOKUP(Table2[[#This Row],[SKU]],'[1]All Skus'!$A:$Y,20,FALSE)),""))</f>
        <v>7.75</v>
      </c>
      <c r="Q237" s="23">
        <f>(IF((VLOOKUP(Table2[[#This Row],[SKU]],'[1]All Skus'!$A:$Y,2,FALSE))="AMX",(VLOOKUP(Table2[[#This Row],[SKU]],'[1]All Skus'!$A:$Y,21,FALSE)),""))</f>
        <v>1.75</v>
      </c>
      <c r="R237" s="18" t="str">
        <f>(IF((VLOOKUP(Table2[[#This Row],[SKU]],'[1]All Skus'!$A:$Y,2,FALSE))="AMX",(VLOOKUP(Table2[[#This Row],[SKU]],'[1]All Skus'!$A:$Y,22,FALSE)),""))</f>
        <v>MX</v>
      </c>
      <c r="S237" s="18" t="str">
        <f>(IF((VLOOKUP(Table2[[#This Row],[SKU]],'[1]All Skus'!$A:$Y,2,FALSE))="AMX",(VLOOKUP(Table2[[#This Row],[SKU]],'[1]All Skus'!$A:$Y,23,FALSE)),""))</f>
        <v>Compliant</v>
      </c>
      <c r="T237" s="24" t="str">
        <f>(IF((VLOOKUP(Table2[[#This Row],[SKU]],'[1]All Skus'!$A:$Y,2,FALSE))="AMX",(VLOOKUP(Table2[[#This Row],[SKU]],'[1]All Skus'!$A:$Y,24,FALSE)),""))</f>
        <v>https://www.amx.com/en-US/products/mpa-vrk</v>
      </c>
      <c r="U237" s="18">
        <v>235</v>
      </c>
    </row>
    <row r="238" spans="1:21" x14ac:dyDescent="0.3">
      <c r="A238" s="16" t="s">
        <v>256</v>
      </c>
      <c r="B238" s="17" t="str">
        <f>(IF((VLOOKUP(Table2[[#This Row],[SKU]],'[1]All Skus'!$A:$Y,2,FALSE))="AMX",(VLOOKUP(Table2[[#This Row],[SKU]],'[1]All Skus'!$A:$Y,3,FALSE)),""))</f>
        <v>Touch Panels</v>
      </c>
      <c r="C238" s="17" t="str">
        <f>(IF((VLOOKUP(Table2[[#This Row],[SKU]],'[1]All Skus'!$A:$Y,2,FALSE))="AMX",(VLOOKUP(Table2[[#This Row],[SKU]],'[1]All Skus'!$A:$Y,4,FALSE)),""))</f>
        <v>MXD-1001-P</v>
      </c>
      <c r="D238" s="18" t="str">
        <f>(IF((VLOOKUP(Table2[[#This Row],[SKU]],'[1]All Skus'!$A:$Y,2,FALSE))="AMX",(VLOOKUP(Table2[[#This Row],[SKU]],'[1]All Skus'!$A:$Y,5,FALSE)),""))</f>
        <v>AMX-UI</v>
      </c>
      <c r="E238" s="19">
        <f>(IF((VLOOKUP(Table2[[#This Row],[SKU]],'[1]All Skus'!$A:$Y,2,FALSE))="AMX",(VLOOKUP(Table2[[#This Row],[SKU]],'[1]All Skus'!$A:$Y,6,FALSE)),""))</f>
        <v>0</v>
      </c>
      <c r="F238" s="28" t="str">
        <f>(IF((VLOOKUP(Table2[[#This Row],[SKU]],'[1]All Skus'!$A:$Y,2,FALSE))="AMX",(VLOOKUP(Table2[[#This Row],[SKU]],'[1]All Skus'!$A:$Y,7,FALSE)),""))</f>
        <v>Limited Quantity - REDUCED</v>
      </c>
      <c r="G238" s="20" t="str">
        <f>(IF((VLOOKUP(Table2[[#This Row],[SKU]],'[1]All Skus'!$A:$Y,2,FALSE))="AMX",(VLOOKUP(Table2[[#This Row],[SKU]],'[1]All Skus'!$A:$Y,8,FALSE)),""))</f>
        <v>10" Modero X G5 Wall-mount TP, portrait</v>
      </c>
      <c r="H238" s="20" t="str">
        <f>(IF((VLOOKUP(Table2[[#This Row],[SKU]],'[1]All Skus'!$A:$Y,2,FALSE))="AMX",(VLOOKUP(Table2[[#This Row],[SKU]],'[1]All Skus'!$A:$Y,9,FALSE)),""))</f>
        <v>10.1" Modero X Series G5 Widescreen Portrait Wall Mount Touch Panel, features: G5 graphics engine, quad core processor, capacitive multi-touch screen, mic, intercom, speakers, NFC support, LED backlight &amp; 800x1280 resolution</v>
      </c>
      <c r="I238" s="21">
        <f>(IF((VLOOKUP(Table2[[#This Row],[SKU]],'[1]All Skus'!$A:$Y,2,FALSE))="AMX",(VLOOKUP(Table2[[#This Row],[SKU]],'[1]All Skus'!$A:$Y,10,FALSE)),""))</f>
        <v>6747.53</v>
      </c>
      <c r="J238" s="21">
        <f>(IF((VLOOKUP(Table2[[#This Row],[SKU]],'[1]All Skus'!$A:$Y,2,FALSE))="AMX",(VLOOKUP(Table2[[#This Row],[SKU]],'[1]All Skus'!$A:$Y,11,FALSE)),""))</f>
        <v>1090.76</v>
      </c>
      <c r="K238" s="22">
        <f>(IF((VLOOKUP(Table2[[#This Row],[SKU]],'[1]All Skus'!$A:$Y,2,FALSE))="AMX",(VLOOKUP(Table2[[#This Row],[SKU]],'[1]All Skus'!$A:$Y,15,FALSE)),""))</f>
        <v>0</v>
      </c>
      <c r="L238" s="18">
        <f>(IF((VLOOKUP(Table2[[#This Row],[SKU]],'[1]All Skus'!$A:$Y,2,FALSE))="AMX",(VLOOKUP(Table2[[#This Row],[SKU]],'[1]All Skus'!$A:$Y,16,FALSE)),""))</f>
        <v>718878247006</v>
      </c>
      <c r="M238" s="18">
        <f>(IF((VLOOKUP(Table2[[#This Row],[SKU]],'[1]All Skus'!$A:$Y,2,FALSE))="AMX",(VLOOKUP(Table2[[#This Row],[SKU]],'[1]All Skus'!$A:$Y,17,FALSE)),""))</f>
        <v>0</v>
      </c>
      <c r="N238" s="23">
        <f>(IF((VLOOKUP(Table2[[#This Row],[SKU]],'[1]All Skus'!$A:$Y,2,FALSE))="AMX",(VLOOKUP(Table2[[#This Row],[SKU]],'[1]All Skus'!$A:$Y,18,FALSE)),""))</f>
        <v>2</v>
      </c>
      <c r="O238" s="23">
        <f>(IF((VLOOKUP(Table2[[#This Row],[SKU]],'[1]All Skus'!$A:$Y,2,FALSE))="AMX",(VLOOKUP(Table2[[#This Row],[SKU]],'[1]All Skus'!$A:$Y,19,FALSE)),""))</f>
        <v>6.6875</v>
      </c>
      <c r="P238" s="23">
        <f>(IF((VLOOKUP(Table2[[#This Row],[SKU]],'[1]All Skus'!$A:$Y,2,FALSE))="AMX",(VLOOKUP(Table2[[#This Row],[SKU]],'[1]All Skus'!$A:$Y,20,FALSE)),""))</f>
        <v>9.875</v>
      </c>
      <c r="Q238" s="23">
        <f>(IF((VLOOKUP(Table2[[#This Row],[SKU]],'[1]All Skus'!$A:$Y,2,FALSE))="AMX",(VLOOKUP(Table2[[#This Row],[SKU]],'[1]All Skus'!$A:$Y,21,FALSE)),""))</f>
        <v>2.625</v>
      </c>
      <c r="R238" s="18" t="str">
        <f>(IF((VLOOKUP(Table2[[#This Row],[SKU]],'[1]All Skus'!$A:$Y,2,FALSE))="AMX",(VLOOKUP(Table2[[#This Row],[SKU]],'[1]All Skus'!$A:$Y,22,FALSE)),""))</f>
        <v>MX</v>
      </c>
      <c r="S238" s="18" t="str">
        <f>(IF((VLOOKUP(Table2[[#This Row],[SKU]],'[1]All Skus'!$A:$Y,2,FALSE))="AMX",(VLOOKUP(Table2[[#This Row],[SKU]],'[1]All Skus'!$A:$Y,23,FALSE)),""))</f>
        <v>Compliant</v>
      </c>
      <c r="T238" s="24" t="str">
        <f>(IF((VLOOKUP(Table2[[#This Row],[SKU]],'[1]All Skus'!$A:$Y,2,FALSE))="AMX",(VLOOKUP(Table2[[#This Row],[SKU]],'[1]All Skus'!$A:$Y,24,FALSE)),""))</f>
        <v>https://www.amx.com/en-US/products/mxd-1001</v>
      </c>
      <c r="U238" s="18">
        <v>236</v>
      </c>
    </row>
    <row r="239" spans="1:21" x14ac:dyDescent="0.3">
      <c r="A239" s="16" t="s">
        <v>257</v>
      </c>
      <c r="B239" s="17" t="str">
        <f>(IF((VLOOKUP(Table2[[#This Row],[SKU]],'[1]All Skus'!$A:$Y,2,FALSE))="AMX",(VLOOKUP(Table2[[#This Row],[SKU]],'[1]All Skus'!$A:$Y,3,FALSE)),""))</f>
        <v>Touch Panels</v>
      </c>
      <c r="C239" s="17" t="str">
        <f>(IF((VLOOKUP(Table2[[#This Row],[SKU]],'[1]All Skus'!$A:$Y,2,FALSE))="AMX",(VLOOKUP(Table2[[#This Row],[SKU]],'[1]All Skus'!$A:$Y,4,FALSE)),""))</f>
        <v>MXD-701-P</v>
      </c>
      <c r="D239" s="18" t="str">
        <f>(IF((VLOOKUP(Table2[[#This Row],[SKU]],'[1]All Skus'!$A:$Y,2,FALSE))="AMX",(VLOOKUP(Table2[[#This Row],[SKU]],'[1]All Skus'!$A:$Y,5,FALSE)),""))</f>
        <v>AMX-UI</v>
      </c>
      <c r="E239" s="19">
        <f>(IF((VLOOKUP(Table2[[#This Row],[SKU]],'[1]All Skus'!$A:$Y,2,FALSE))="AMX",(VLOOKUP(Table2[[#This Row],[SKU]],'[1]All Skus'!$A:$Y,6,FALSE)),""))</f>
        <v>0</v>
      </c>
      <c r="F239" s="28" t="str">
        <f>(IF((VLOOKUP(Table2[[#This Row],[SKU]],'[1]All Skus'!$A:$Y,2,FALSE))="AMX",(VLOOKUP(Table2[[#This Row],[SKU]],'[1]All Skus'!$A:$Y,7,FALSE)),""))</f>
        <v>Limited Quantity - REDUCED</v>
      </c>
      <c r="G239" s="20" t="str">
        <f>(IF((VLOOKUP(Table2[[#This Row],[SKU]],'[1]All Skus'!$A:$Y,2,FALSE))="AMX",(VLOOKUP(Table2[[#This Row],[SKU]],'[1]All Skus'!$A:$Y,8,FALSE)),""))</f>
        <v>7" Modero X G5 Wall-mount TP, portrait</v>
      </c>
      <c r="H239" s="20" t="str">
        <f>(IF((VLOOKUP(Table2[[#This Row],[SKU]],'[1]All Skus'!$A:$Y,2,FALSE))="AMX",(VLOOKUP(Table2[[#This Row],[SKU]],'[1]All Skus'!$A:$Y,9,FALSE)),""))</f>
        <v>7" Modero X Series G5 Widescreen Portrait Wall Touch Panel, features: G5 graphics engine, quad core processor, capacitive multi-touch screen, mic, intercom, speakers, NFC support, LED backlight &amp; 600x1024 resolution</v>
      </c>
      <c r="I239" s="21">
        <f>(IF((VLOOKUP(Table2[[#This Row],[SKU]],'[1]All Skus'!$A:$Y,2,FALSE))="AMX",(VLOOKUP(Table2[[#This Row],[SKU]],'[1]All Skus'!$A:$Y,10,FALSE)),""))</f>
        <v>4529.9399999999996</v>
      </c>
      <c r="J239" s="21">
        <f>(IF((VLOOKUP(Table2[[#This Row],[SKU]],'[1]All Skus'!$A:$Y,2,FALSE))="AMX",(VLOOKUP(Table2[[#This Row],[SKU]],'[1]All Skus'!$A:$Y,11,FALSE)),""))</f>
        <v>4529.9399999999996</v>
      </c>
      <c r="K239" s="22">
        <f>(IF((VLOOKUP(Table2[[#This Row],[SKU]],'[1]All Skus'!$A:$Y,2,FALSE))="AMX",(VLOOKUP(Table2[[#This Row],[SKU]],'[1]All Skus'!$A:$Y,15,FALSE)),""))</f>
        <v>0</v>
      </c>
      <c r="L239" s="18">
        <f>(IF((VLOOKUP(Table2[[#This Row],[SKU]],'[1]All Skus'!$A:$Y,2,FALSE))="AMX",(VLOOKUP(Table2[[#This Row],[SKU]],'[1]All Skus'!$A:$Y,16,FALSE)),""))</f>
        <v>718878024164</v>
      </c>
      <c r="M239" s="18">
        <f>(IF((VLOOKUP(Table2[[#This Row],[SKU]],'[1]All Skus'!$A:$Y,2,FALSE))="AMX",(VLOOKUP(Table2[[#This Row],[SKU]],'[1]All Skus'!$A:$Y,17,FALSE)),""))</f>
        <v>0</v>
      </c>
      <c r="N239" s="23">
        <f>(IF((VLOOKUP(Table2[[#This Row],[SKU]],'[1]All Skus'!$A:$Y,2,FALSE))="AMX",(VLOOKUP(Table2[[#This Row],[SKU]],'[1]All Skus'!$A:$Y,18,FALSE)),""))</f>
        <v>1.4</v>
      </c>
      <c r="O239" s="23">
        <f>(IF((VLOOKUP(Table2[[#This Row],[SKU]],'[1]All Skus'!$A:$Y,2,FALSE))="AMX",(VLOOKUP(Table2[[#This Row],[SKU]],'[1]All Skus'!$A:$Y,19,FALSE)),""))</f>
        <v>4.8125</v>
      </c>
      <c r="P239" s="23">
        <f>(IF((VLOOKUP(Table2[[#This Row],[SKU]],'[1]All Skus'!$A:$Y,2,FALSE))="AMX",(VLOOKUP(Table2[[#This Row],[SKU]],'[1]All Skus'!$A:$Y,20,FALSE)),""))</f>
        <v>7.3125</v>
      </c>
      <c r="Q239" s="23">
        <f>(IF((VLOOKUP(Table2[[#This Row],[SKU]],'[1]All Skus'!$A:$Y,2,FALSE))="AMX",(VLOOKUP(Table2[[#This Row],[SKU]],'[1]All Skus'!$A:$Y,21,FALSE)),""))</f>
        <v>2.625</v>
      </c>
      <c r="R239" s="18" t="str">
        <f>(IF((VLOOKUP(Table2[[#This Row],[SKU]],'[1]All Skus'!$A:$Y,2,FALSE))="AMX",(VLOOKUP(Table2[[#This Row],[SKU]],'[1]All Skus'!$A:$Y,22,FALSE)),""))</f>
        <v>MX</v>
      </c>
      <c r="S239" s="18" t="str">
        <f>(IF((VLOOKUP(Table2[[#This Row],[SKU]],'[1]All Skus'!$A:$Y,2,FALSE))="AMX",(VLOOKUP(Table2[[#This Row],[SKU]],'[1]All Skus'!$A:$Y,23,FALSE)),""))</f>
        <v>Compliant</v>
      </c>
      <c r="T239" s="24" t="str">
        <f>(IF((VLOOKUP(Table2[[#This Row],[SKU]],'[1]All Skus'!$A:$Y,2,FALSE))="AMX",(VLOOKUP(Table2[[#This Row],[SKU]],'[1]All Skus'!$A:$Y,24,FALSE)),""))</f>
        <v>https://www.amx.com/en-US/products/mxd-701</v>
      </c>
      <c r="U239" s="18">
        <v>237</v>
      </c>
    </row>
    <row r="240" spans="1:21" x14ac:dyDescent="0.3">
      <c r="A240" s="16" t="s">
        <v>258</v>
      </c>
      <c r="B240" s="17" t="str">
        <f>(IF((VLOOKUP(Table2[[#This Row],[SKU]],'[1]All Skus'!$A:$Y,2,FALSE))="AMX",(VLOOKUP(Table2[[#This Row],[SKU]],'[1]All Skus'!$A:$Y,3,FALSE)),""))</f>
        <v>Touch Panels</v>
      </c>
      <c r="C240" s="17" t="str">
        <f>(IF((VLOOKUP(Table2[[#This Row],[SKU]],'[1]All Skus'!$A:$Y,2,FALSE))="AMX",(VLOOKUP(Table2[[#This Row],[SKU]],'[1]All Skus'!$A:$Y,4,FALSE)),""))</f>
        <v>MXR-1001-BL</v>
      </c>
      <c r="D240" s="18" t="str">
        <f>(IF((VLOOKUP(Table2[[#This Row],[SKU]],'[1]All Skus'!$A:$Y,2,FALSE))="AMX",(VLOOKUP(Table2[[#This Row],[SKU]],'[1]All Skus'!$A:$Y,5,FALSE)),""))</f>
        <v>AMX-UI</v>
      </c>
      <c r="E240" s="19">
        <f>(IF((VLOOKUP(Table2[[#This Row],[SKU]],'[1]All Skus'!$A:$Y,2,FALSE))="AMX",(VLOOKUP(Table2[[#This Row],[SKU]],'[1]All Skus'!$A:$Y,6,FALSE)),""))</f>
        <v>0</v>
      </c>
      <c r="F240" s="28" t="str">
        <f>(IF((VLOOKUP(Table2[[#This Row],[SKU]],'[1]All Skus'!$A:$Y,2,FALSE))="AMX",(VLOOKUP(Table2[[#This Row],[SKU]],'[1]All Skus'!$A:$Y,7,FALSE)),""))</f>
        <v>Limited Quantity - REDUCED</v>
      </c>
      <c r="G240" s="20" t="str">
        <f>(IF((VLOOKUP(Table2[[#This Row],[SKU]],'[1]All Skus'!$A:$Y,2,FALSE))="AMX",(VLOOKUP(Table2[[#This Row],[SKU]],'[1]All Skus'!$A:$Y,8,FALSE)),""))</f>
        <v>10" Modero X G5 Retractable TP, black</v>
      </c>
      <c r="H240" s="20" t="str">
        <f>(IF((VLOOKUP(Table2[[#This Row],[SKU]],'[1]All Skus'!$A:$Y,2,FALSE))="AMX",(VLOOKUP(Table2[[#This Row],[SKU]],'[1]All Skus'!$A:$Y,9,FALSE)),""))</f>
        <v>10.1" Modero X Series G5 Retractable Touch Panel, Black; the motorized mount raises and retracts the panel with the press of a button or via NetLinx control</v>
      </c>
      <c r="I240" s="21">
        <f>(IF((VLOOKUP(Table2[[#This Row],[SKU]],'[1]All Skus'!$A:$Y,2,FALSE))="AMX",(VLOOKUP(Table2[[#This Row],[SKU]],'[1]All Skus'!$A:$Y,10,FALSE)),""))</f>
        <v>9227.77</v>
      </c>
      <c r="J240" s="21">
        <f>(IF((VLOOKUP(Table2[[#This Row],[SKU]],'[1]All Skus'!$A:$Y,2,FALSE))="AMX",(VLOOKUP(Table2[[#This Row],[SKU]],'[1]All Skus'!$A:$Y,11,FALSE)),""))</f>
        <v>9227.77</v>
      </c>
      <c r="K240" s="22">
        <f>(IF((VLOOKUP(Table2[[#This Row],[SKU]],'[1]All Skus'!$A:$Y,2,FALSE))="AMX",(VLOOKUP(Table2[[#This Row],[SKU]],'[1]All Skus'!$A:$Y,15,FALSE)),""))</f>
        <v>0</v>
      </c>
      <c r="L240" s="18">
        <f>(IF((VLOOKUP(Table2[[#This Row],[SKU]],'[1]All Skus'!$A:$Y,2,FALSE))="AMX",(VLOOKUP(Table2[[#This Row],[SKU]],'[1]All Skus'!$A:$Y,16,FALSE)),""))</f>
        <v>718878025581</v>
      </c>
      <c r="M240" s="18">
        <f>(IF((VLOOKUP(Table2[[#This Row],[SKU]],'[1]All Skus'!$A:$Y,2,FALSE))="AMX",(VLOOKUP(Table2[[#This Row],[SKU]],'[1]All Skus'!$A:$Y,17,FALSE)),""))</f>
        <v>0</v>
      </c>
      <c r="N240" s="23">
        <f>(IF((VLOOKUP(Table2[[#This Row],[SKU]],'[1]All Skus'!$A:$Y,2,FALSE))="AMX",(VLOOKUP(Table2[[#This Row],[SKU]],'[1]All Skus'!$A:$Y,18,FALSE)),""))</f>
        <v>18.850000000000001</v>
      </c>
      <c r="O240" s="23">
        <f>(IF((VLOOKUP(Table2[[#This Row],[SKU]],'[1]All Skus'!$A:$Y,2,FALSE))="AMX",(VLOOKUP(Table2[[#This Row],[SKU]],'[1]All Skus'!$A:$Y,19,FALSE)),""))</f>
        <v>15.324999999999999</v>
      </c>
      <c r="P240" s="23">
        <f>(IF((VLOOKUP(Table2[[#This Row],[SKU]],'[1]All Skus'!$A:$Y,2,FALSE))="AMX",(VLOOKUP(Table2[[#This Row],[SKU]],'[1]All Skus'!$A:$Y,20,FALSE)),""))</f>
        <v>11.01</v>
      </c>
      <c r="Q240" s="23">
        <f>(IF((VLOOKUP(Table2[[#This Row],[SKU]],'[1]All Skus'!$A:$Y,2,FALSE))="AMX",(VLOOKUP(Table2[[#This Row],[SKU]],'[1]All Skus'!$A:$Y,21,FALSE)),""))</f>
        <v>6.7530000000000001</v>
      </c>
      <c r="R240" s="18" t="str">
        <f>(IF((VLOOKUP(Table2[[#This Row],[SKU]],'[1]All Skus'!$A:$Y,2,FALSE))="AMX",(VLOOKUP(Table2[[#This Row],[SKU]],'[1]All Skus'!$A:$Y,22,FALSE)),""))</f>
        <v>MX</v>
      </c>
      <c r="S240" s="18" t="str">
        <f>(IF((VLOOKUP(Table2[[#This Row],[SKU]],'[1]All Skus'!$A:$Y,2,FALSE))="AMX",(VLOOKUP(Table2[[#This Row],[SKU]],'[1]All Skus'!$A:$Y,23,FALSE)),""))</f>
        <v>Compliant</v>
      </c>
      <c r="T240" s="24" t="str">
        <f>(IF((VLOOKUP(Table2[[#This Row],[SKU]],'[1]All Skus'!$A:$Y,2,FALSE))="AMX",(VLOOKUP(Table2[[#This Row],[SKU]],'[1]All Skus'!$A:$Y,24,FALSE)),""))</f>
        <v>https://www.amx.com/en-US/products/mxr-1001</v>
      </c>
      <c r="U240" s="18">
        <v>238</v>
      </c>
    </row>
    <row r="241" spans="1:21" x14ac:dyDescent="0.3">
      <c r="A241" s="16" t="s">
        <v>259</v>
      </c>
      <c r="B241" s="17" t="str">
        <f>(IF((VLOOKUP(Table2[[#This Row],[SKU]],'[1]All Skus'!$A:$Y,2,FALSE))="AMX",(VLOOKUP(Table2[[#This Row],[SKU]],'[1]All Skus'!$A:$Y,3,FALSE)),""))</f>
        <v>Touch Panels</v>
      </c>
      <c r="C241" s="17" t="str">
        <f>(IF((VLOOKUP(Table2[[#This Row],[SKU]],'[1]All Skus'!$A:$Y,2,FALSE))="AMX",(VLOOKUP(Table2[[#This Row],[SKU]],'[1]All Skus'!$A:$Y,4,FALSE)),""))</f>
        <v>MXR-1001-SL</v>
      </c>
      <c r="D241" s="18" t="str">
        <f>(IF((VLOOKUP(Table2[[#This Row],[SKU]],'[1]All Skus'!$A:$Y,2,FALSE))="AMX",(VLOOKUP(Table2[[#This Row],[SKU]],'[1]All Skus'!$A:$Y,5,FALSE)),""))</f>
        <v>AMX-UI</v>
      </c>
      <c r="E241" s="19">
        <f>(IF((VLOOKUP(Table2[[#This Row],[SKU]],'[1]All Skus'!$A:$Y,2,FALSE))="AMX",(VLOOKUP(Table2[[#This Row],[SKU]],'[1]All Skus'!$A:$Y,6,FALSE)),""))</f>
        <v>0</v>
      </c>
      <c r="F241" s="28" t="str">
        <f>(IF((VLOOKUP(Table2[[#This Row],[SKU]],'[1]All Skus'!$A:$Y,2,FALSE))="AMX",(VLOOKUP(Table2[[#This Row],[SKU]],'[1]All Skus'!$A:$Y,7,FALSE)),""))</f>
        <v>Limited Quantity - REDUCED</v>
      </c>
      <c r="G241" s="20" t="str">
        <f>(IF((VLOOKUP(Table2[[#This Row],[SKU]],'[1]All Skus'!$A:$Y,2,FALSE))="AMX",(VLOOKUP(Table2[[#This Row],[SKU]],'[1]All Skus'!$A:$Y,8,FALSE)),""))</f>
        <v>10" Modero X G5 Retractable TP, silver</v>
      </c>
      <c r="H241" s="20" t="str">
        <f>(IF((VLOOKUP(Table2[[#This Row],[SKU]],'[1]All Skus'!$A:$Y,2,FALSE))="AMX",(VLOOKUP(Table2[[#This Row],[SKU]],'[1]All Skus'!$A:$Y,9,FALSE)),""))</f>
        <v>10.1" Modero X Series G5 Retractable Touch Panel, Silver; the motorized mount raises and retracts the panel with the press of a button or via NetLinx control</v>
      </c>
      <c r="I241" s="21">
        <f>(IF((VLOOKUP(Table2[[#This Row],[SKU]],'[1]All Skus'!$A:$Y,2,FALSE))="AMX",(VLOOKUP(Table2[[#This Row],[SKU]],'[1]All Skus'!$A:$Y,10,FALSE)),""))</f>
        <v>9227.77</v>
      </c>
      <c r="J241" s="21">
        <f>(IF((VLOOKUP(Table2[[#This Row],[SKU]],'[1]All Skus'!$A:$Y,2,FALSE))="AMX",(VLOOKUP(Table2[[#This Row],[SKU]],'[1]All Skus'!$A:$Y,11,FALSE)),""))</f>
        <v>9227.77</v>
      </c>
      <c r="K241" s="22">
        <f>(IF((VLOOKUP(Table2[[#This Row],[SKU]],'[1]All Skus'!$A:$Y,2,FALSE))="AMX",(VLOOKUP(Table2[[#This Row],[SKU]],'[1]All Skus'!$A:$Y,15,FALSE)),""))</f>
        <v>0</v>
      </c>
      <c r="L241" s="18">
        <f>(IF((VLOOKUP(Table2[[#This Row],[SKU]],'[1]All Skus'!$A:$Y,2,FALSE))="AMX",(VLOOKUP(Table2[[#This Row],[SKU]],'[1]All Skus'!$A:$Y,16,FALSE)),""))</f>
        <v>718878022771</v>
      </c>
      <c r="M241" s="18">
        <f>(IF((VLOOKUP(Table2[[#This Row],[SKU]],'[1]All Skus'!$A:$Y,2,FALSE))="AMX",(VLOOKUP(Table2[[#This Row],[SKU]],'[1]All Skus'!$A:$Y,17,FALSE)),""))</f>
        <v>0</v>
      </c>
      <c r="N241" s="23">
        <f>(IF((VLOOKUP(Table2[[#This Row],[SKU]],'[1]All Skus'!$A:$Y,2,FALSE))="AMX",(VLOOKUP(Table2[[#This Row],[SKU]],'[1]All Skus'!$A:$Y,18,FALSE)),""))</f>
        <v>18.850000000000001</v>
      </c>
      <c r="O241" s="23">
        <f>(IF((VLOOKUP(Table2[[#This Row],[SKU]],'[1]All Skus'!$A:$Y,2,FALSE))="AMX",(VLOOKUP(Table2[[#This Row],[SKU]],'[1]All Skus'!$A:$Y,19,FALSE)),""))</f>
        <v>15.324999999999999</v>
      </c>
      <c r="P241" s="23">
        <f>(IF((VLOOKUP(Table2[[#This Row],[SKU]],'[1]All Skus'!$A:$Y,2,FALSE))="AMX",(VLOOKUP(Table2[[#This Row],[SKU]],'[1]All Skus'!$A:$Y,20,FALSE)),""))</f>
        <v>11.01</v>
      </c>
      <c r="Q241" s="23">
        <f>(IF((VLOOKUP(Table2[[#This Row],[SKU]],'[1]All Skus'!$A:$Y,2,FALSE))="AMX",(VLOOKUP(Table2[[#This Row],[SKU]],'[1]All Skus'!$A:$Y,21,FALSE)),""))</f>
        <v>6.7530000000000001</v>
      </c>
      <c r="R241" s="18" t="str">
        <f>(IF((VLOOKUP(Table2[[#This Row],[SKU]],'[1]All Skus'!$A:$Y,2,FALSE))="AMX",(VLOOKUP(Table2[[#This Row],[SKU]],'[1]All Skus'!$A:$Y,22,FALSE)),""))</f>
        <v>MX</v>
      </c>
      <c r="S241" s="18" t="str">
        <f>(IF((VLOOKUP(Table2[[#This Row],[SKU]],'[1]All Skus'!$A:$Y,2,FALSE))="AMX",(VLOOKUP(Table2[[#This Row],[SKU]],'[1]All Skus'!$A:$Y,23,FALSE)),""))</f>
        <v>Compliant</v>
      </c>
      <c r="T241" s="24" t="str">
        <f>(IF((VLOOKUP(Table2[[#This Row],[SKU]],'[1]All Skus'!$A:$Y,2,FALSE))="AMX",(VLOOKUP(Table2[[#This Row],[SKU]],'[1]All Skus'!$A:$Y,24,FALSE)),""))</f>
        <v>https://www.amx.com/en-US/products/mxr-1001</v>
      </c>
      <c r="U241" s="18">
        <v>239</v>
      </c>
    </row>
    <row r="242" spans="1:21" x14ac:dyDescent="0.3">
      <c r="A242" s="16" t="s">
        <v>260</v>
      </c>
      <c r="B242" s="17" t="str">
        <f>(IF((VLOOKUP(Table2[[#This Row],[SKU]],'[1]All Skus'!$A:$Y,2,FALSE))="AMX",(VLOOKUP(Table2[[#This Row],[SKU]],'[1]All Skus'!$A:$Y,3,FALSE)),""))</f>
        <v>User Interface Accessories</v>
      </c>
      <c r="C242" s="17" t="str">
        <f>(IF((VLOOKUP(Table2[[#This Row],[SKU]],'[1]All Skus'!$A:$Y,2,FALSE))="AMX",(VLOOKUP(Table2[[#This Row],[SKU]],'[1]All Skus'!$A:$Y,4,FALSE)),""))</f>
        <v>MXA-STMK-10</v>
      </c>
      <c r="D242" s="18" t="str">
        <f>(IF((VLOOKUP(Table2[[#This Row],[SKU]],'[1]All Skus'!$A:$Y,2,FALSE))="AMX",(VLOOKUP(Table2[[#This Row],[SKU]],'[1]All Skus'!$A:$Y,5,FALSE)),""))</f>
        <v>AMX-UI</v>
      </c>
      <c r="E242" s="19">
        <f>(IF((VLOOKUP(Table2[[#This Row],[SKU]],'[1]All Skus'!$A:$Y,2,FALSE))="AMX",(VLOOKUP(Table2[[#This Row],[SKU]],'[1]All Skus'!$A:$Y,6,FALSE)),""))</f>
        <v>0</v>
      </c>
      <c r="F242" s="19" t="str">
        <f>(IF((VLOOKUP(Table2[[#This Row],[SKU]],'[1]All Skus'!$A:$Y,2,FALSE))="AMX",(VLOOKUP(Table2[[#This Row],[SKU]],'[1]All Skus'!$A:$Y,7,FALSE)),""))</f>
        <v>Limited Quantity</v>
      </c>
      <c r="G242" s="20" t="str">
        <f>(IF((VLOOKUP(Table2[[#This Row],[SKU]],'[1]All Skus'!$A:$Y,2,FALSE))="AMX",(VLOOKUP(Table2[[#This Row],[SKU]],'[1]All Skus'!$A:$Y,8,FALSE)),""))</f>
        <v>Secure Table Mount for 10" Modero X</v>
      </c>
      <c r="H242" s="20" t="str">
        <f>(IF((VLOOKUP(Table2[[#This Row],[SKU]],'[1]All Skus'!$A:$Y,2,FALSE))="AMX",(VLOOKUP(Table2[[#This Row],[SKU]],'[1]All Skus'!$A:$Y,9,FALSE)),""))</f>
        <v>Secure Table Mount Kit for the 10.1” Modero X Series Tabletop Touch Panel securely mounts panel to a table top via a mounting plate and/or Kensington lock attachment: Compatible with MXT-1001 (FG5968-47), MXT-1000 (FG5968-03) and MXT-1000-NC (FG5968-24)</v>
      </c>
      <c r="I242" s="21">
        <f>(IF((VLOOKUP(Table2[[#This Row],[SKU]],'[1]All Skus'!$A:$Y,2,FALSE))="AMX",(VLOOKUP(Table2[[#This Row],[SKU]],'[1]All Skus'!$A:$Y,10,FALSE)),""))</f>
        <v>467.70000000000005</v>
      </c>
      <c r="J242" s="21">
        <f>(IF((VLOOKUP(Table2[[#This Row],[SKU]],'[1]All Skus'!$A:$Y,2,FALSE))="AMX",(VLOOKUP(Table2[[#This Row],[SKU]],'[1]All Skus'!$A:$Y,11,FALSE)),""))</f>
        <v>467.70000000000005</v>
      </c>
      <c r="K242" s="22">
        <f>(IF((VLOOKUP(Table2[[#This Row],[SKU]],'[1]All Skus'!$A:$Y,2,FALSE))="AMX",(VLOOKUP(Table2[[#This Row],[SKU]],'[1]All Skus'!$A:$Y,15,FALSE)),""))</f>
        <v>0</v>
      </c>
      <c r="L242" s="18">
        <f>(IF((VLOOKUP(Table2[[#This Row],[SKU]],'[1]All Skus'!$A:$Y,2,FALSE))="AMX",(VLOOKUP(Table2[[#This Row],[SKU]],'[1]All Skus'!$A:$Y,16,FALSE)),""))</f>
        <v>718878034354</v>
      </c>
      <c r="M242" s="18">
        <f>(IF((VLOOKUP(Table2[[#This Row],[SKU]],'[1]All Skus'!$A:$Y,2,FALSE))="AMX",(VLOOKUP(Table2[[#This Row],[SKU]],'[1]All Skus'!$A:$Y,17,FALSE)),""))</f>
        <v>0</v>
      </c>
      <c r="N242" s="23">
        <f>(IF((VLOOKUP(Table2[[#This Row],[SKU]],'[1]All Skus'!$A:$Y,2,FALSE))="AMX",(VLOOKUP(Table2[[#This Row],[SKU]],'[1]All Skus'!$A:$Y,18,FALSE)),""))</f>
        <v>1.9</v>
      </c>
      <c r="O242" s="23">
        <f>(IF((VLOOKUP(Table2[[#This Row],[SKU]],'[1]All Skus'!$A:$Y,2,FALSE))="AMX",(VLOOKUP(Table2[[#This Row],[SKU]],'[1]All Skus'!$A:$Y,19,FALSE)),""))</f>
        <v>9.92</v>
      </c>
      <c r="P242" s="23">
        <f>(IF((VLOOKUP(Table2[[#This Row],[SKU]],'[1]All Skus'!$A:$Y,2,FALSE))="AMX",(VLOOKUP(Table2[[#This Row],[SKU]],'[1]All Skus'!$A:$Y,20,FALSE)),""))</f>
        <v>5.88</v>
      </c>
      <c r="Q242" s="23">
        <f>(IF((VLOOKUP(Table2[[#This Row],[SKU]],'[1]All Skus'!$A:$Y,2,FALSE))="AMX",(VLOOKUP(Table2[[#This Row],[SKU]],'[1]All Skus'!$A:$Y,21,FALSE)),""))</f>
        <v>0.49</v>
      </c>
      <c r="R242" s="18" t="str">
        <f>(IF((VLOOKUP(Table2[[#This Row],[SKU]],'[1]All Skus'!$A:$Y,2,FALSE))="AMX",(VLOOKUP(Table2[[#This Row],[SKU]],'[1]All Skus'!$A:$Y,22,FALSE)),""))</f>
        <v>CN</v>
      </c>
      <c r="S242" s="18" t="str">
        <f>(IF((VLOOKUP(Table2[[#This Row],[SKU]],'[1]All Skus'!$A:$Y,2,FALSE))="AMX",(VLOOKUP(Table2[[#This Row],[SKU]],'[1]All Skus'!$A:$Y,23,FALSE)),""))</f>
        <v>Non Compliant</v>
      </c>
      <c r="T242" s="24" t="str">
        <f>(IF((VLOOKUP(Table2[[#This Row],[SKU]],'[1]All Skus'!$A:$Y,2,FALSE))="AMX",(VLOOKUP(Table2[[#This Row],[SKU]],'[1]All Skus'!$A:$Y,24,FALSE)),""))</f>
        <v>https://www.amx.com/en-US/products/mxa-stmk-10</v>
      </c>
      <c r="U242" s="18">
        <v>240</v>
      </c>
    </row>
    <row r="243" spans="1:21" x14ac:dyDescent="0.3">
      <c r="A243" s="16" t="s">
        <v>261</v>
      </c>
      <c r="B243" s="17" t="str">
        <f>(IF((VLOOKUP(Table2[[#This Row],[SKU]],'[1]All Skus'!$A:$Y,2,FALSE))="AMX",(VLOOKUP(Table2[[#This Row],[SKU]],'[1]All Skus'!$A:$Y,3,FALSE)),""))</f>
        <v>User Interface Accessories</v>
      </c>
      <c r="C243" s="17" t="str">
        <f>(IF((VLOOKUP(Table2[[#This Row],[SKU]],'[1]All Skus'!$A:$Y,2,FALSE))="AMX",(VLOOKUP(Table2[[#This Row],[SKU]],'[1]All Skus'!$A:$Y,4,FALSE)),""))</f>
        <v>MXA-STMK-07</v>
      </c>
      <c r="D243" s="18" t="str">
        <f>(IF((VLOOKUP(Table2[[#This Row],[SKU]],'[1]All Skus'!$A:$Y,2,FALSE))="AMX",(VLOOKUP(Table2[[#This Row],[SKU]],'[1]All Skus'!$A:$Y,5,FALSE)),""))</f>
        <v>AMX-UI</v>
      </c>
      <c r="E243" s="19">
        <f>(IF((VLOOKUP(Table2[[#This Row],[SKU]],'[1]All Skus'!$A:$Y,2,FALSE))="AMX",(VLOOKUP(Table2[[#This Row],[SKU]],'[1]All Skus'!$A:$Y,6,FALSE)),""))</f>
        <v>0</v>
      </c>
      <c r="F243" s="19" t="str">
        <f>(IF((VLOOKUP(Table2[[#This Row],[SKU]],'[1]All Skus'!$A:$Y,2,FALSE))="AMX",(VLOOKUP(Table2[[#This Row],[SKU]],'[1]All Skus'!$A:$Y,7,FALSE)),""))</f>
        <v>Limited Quantity</v>
      </c>
      <c r="G243" s="20" t="str">
        <f>(IF((VLOOKUP(Table2[[#This Row],[SKU]],'[1]All Skus'!$A:$Y,2,FALSE))="AMX",(VLOOKUP(Table2[[#This Row],[SKU]],'[1]All Skus'!$A:$Y,8,FALSE)),""))</f>
        <v>Secure Table Mount for 7" Modero X</v>
      </c>
      <c r="H243" s="20" t="str">
        <f>(IF((VLOOKUP(Table2[[#This Row],[SKU]],'[1]All Skus'!$A:$Y,2,FALSE))="AMX",(VLOOKUP(Table2[[#This Row],[SKU]],'[1]All Skus'!$A:$Y,9,FALSE)),""))</f>
        <v>Secure Table Mount Kit for the 7” Modero X Series Tabletop Touch Panel securely mounts panel to a table top via a mounting plate and/or Kensington lock attachment: Compatible with MXT-701 (FG5968-53), MXT-700 (FG5968-04) and MXT-700-NC (FG5968-27)</v>
      </c>
      <c r="I243" s="21">
        <f>(IF((VLOOKUP(Table2[[#This Row],[SKU]],'[1]All Skus'!$A:$Y,2,FALSE))="AMX",(VLOOKUP(Table2[[#This Row],[SKU]],'[1]All Skus'!$A:$Y,10,FALSE)),""))</f>
        <v>410.20000000000005</v>
      </c>
      <c r="J243" s="21">
        <f>(IF((VLOOKUP(Table2[[#This Row],[SKU]],'[1]All Skus'!$A:$Y,2,FALSE))="AMX",(VLOOKUP(Table2[[#This Row],[SKU]],'[1]All Skus'!$A:$Y,11,FALSE)),""))</f>
        <v>410.20000000000005</v>
      </c>
      <c r="K243" s="22">
        <f>(IF((VLOOKUP(Table2[[#This Row],[SKU]],'[1]All Skus'!$A:$Y,2,FALSE))="AMX",(VLOOKUP(Table2[[#This Row],[SKU]],'[1]All Skus'!$A:$Y,15,FALSE)),""))</f>
        <v>0</v>
      </c>
      <c r="L243" s="18">
        <f>(IF((VLOOKUP(Table2[[#This Row],[SKU]],'[1]All Skus'!$A:$Y,2,FALSE))="AMX",(VLOOKUP(Table2[[#This Row],[SKU]],'[1]All Skus'!$A:$Y,16,FALSE)),""))</f>
        <v>0</v>
      </c>
      <c r="M243" s="18">
        <f>(IF((VLOOKUP(Table2[[#This Row],[SKU]],'[1]All Skus'!$A:$Y,2,FALSE))="AMX",(VLOOKUP(Table2[[#This Row],[SKU]],'[1]All Skus'!$A:$Y,17,FALSE)),""))</f>
        <v>0</v>
      </c>
      <c r="N243" s="23">
        <f>(IF((VLOOKUP(Table2[[#This Row],[SKU]],'[1]All Skus'!$A:$Y,2,FALSE))="AMX",(VLOOKUP(Table2[[#This Row],[SKU]],'[1]All Skus'!$A:$Y,18,FALSE)),""))</f>
        <v>1.2</v>
      </c>
      <c r="O243" s="23">
        <f>(IF((VLOOKUP(Table2[[#This Row],[SKU]],'[1]All Skus'!$A:$Y,2,FALSE))="AMX",(VLOOKUP(Table2[[#This Row],[SKU]],'[1]All Skus'!$A:$Y,19,FALSE)),""))</f>
        <v>7.31</v>
      </c>
      <c r="P243" s="23">
        <f>(IF((VLOOKUP(Table2[[#This Row],[SKU]],'[1]All Skus'!$A:$Y,2,FALSE))="AMX",(VLOOKUP(Table2[[#This Row],[SKU]],'[1]All Skus'!$A:$Y,20,FALSE)),""))</f>
        <v>4.13</v>
      </c>
      <c r="Q243" s="23">
        <f>(IF((VLOOKUP(Table2[[#This Row],[SKU]],'[1]All Skus'!$A:$Y,2,FALSE))="AMX",(VLOOKUP(Table2[[#This Row],[SKU]],'[1]All Skus'!$A:$Y,21,FALSE)),""))</f>
        <v>0.49</v>
      </c>
      <c r="R243" s="18" t="str">
        <f>(IF((VLOOKUP(Table2[[#This Row],[SKU]],'[1]All Skus'!$A:$Y,2,FALSE))="AMX",(VLOOKUP(Table2[[#This Row],[SKU]],'[1]All Skus'!$A:$Y,22,FALSE)),""))</f>
        <v>CN</v>
      </c>
      <c r="S243" s="18" t="str">
        <f>(IF((VLOOKUP(Table2[[#This Row],[SKU]],'[1]All Skus'!$A:$Y,2,FALSE))="AMX",(VLOOKUP(Table2[[#This Row],[SKU]],'[1]All Skus'!$A:$Y,23,FALSE)),""))</f>
        <v>Non Compliant</v>
      </c>
      <c r="T243" s="24" t="str">
        <f>(IF((VLOOKUP(Table2[[#This Row],[SKU]],'[1]All Skus'!$A:$Y,2,FALSE))="AMX",(VLOOKUP(Table2[[#This Row],[SKU]],'[1]All Skus'!$A:$Y,24,FALSE)),""))</f>
        <v>https://www.amx.com/en-US/products/mxa-stmk-07</v>
      </c>
      <c r="U243" s="18">
        <v>241</v>
      </c>
    </row>
    <row r="244" spans="1:21" x14ac:dyDescent="0.3">
      <c r="A244" s="16" t="s">
        <v>262</v>
      </c>
      <c r="B244" s="17" t="str">
        <f>(IF((VLOOKUP(Table2[[#This Row],[SKU]],'[1]All Skus'!$A:$Y,2,FALSE))="AMX",(VLOOKUP(Table2[[#This Row],[SKU]],'[1]All Skus'!$A:$Y,3,FALSE)),""))</f>
        <v>User Interface Accessories</v>
      </c>
      <c r="C244" s="17" t="str">
        <f>(IF((VLOOKUP(Table2[[#This Row],[SKU]],'[1]All Skus'!$A:$Y,2,FALSE))="AMX",(VLOOKUP(Table2[[#This Row],[SKU]],'[1]All Skus'!$A:$Y,4,FALSE)),""))</f>
        <v>MXA-FMK-10</v>
      </c>
      <c r="D244" s="18" t="str">
        <f>(IF((VLOOKUP(Table2[[#This Row],[SKU]],'[1]All Skus'!$A:$Y,2,FALSE))="AMX",(VLOOKUP(Table2[[#This Row],[SKU]],'[1]All Skus'!$A:$Y,5,FALSE)),""))</f>
        <v>AMX-UI</v>
      </c>
      <c r="E244" s="19">
        <f>(IF((VLOOKUP(Table2[[#This Row],[SKU]],'[1]All Skus'!$A:$Y,2,FALSE))="AMX",(VLOOKUP(Table2[[#This Row],[SKU]],'[1]All Skus'!$A:$Y,6,FALSE)),""))</f>
        <v>0</v>
      </c>
      <c r="F244" s="19" t="str">
        <f>(IF((VLOOKUP(Table2[[#This Row],[SKU]],'[1]All Skus'!$A:$Y,2,FALSE))="AMX",(VLOOKUP(Table2[[#This Row],[SKU]],'[1]All Skus'!$A:$Y,7,FALSE)),""))</f>
        <v>Limited Quantity</v>
      </c>
      <c r="G244" s="20" t="str">
        <f>(IF((VLOOKUP(Table2[[#This Row],[SKU]],'[1]All Skus'!$A:$Y,2,FALSE))="AMX",(VLOOKUP(Table2[[#This Row],[SKU]],'[1]All Skus'!$A:$Y,8,FALSE)),""))</f>
        <v>Flush Mount for 10" Modero X</v>
      </c>
      <c r="H244" s="20" t="str">
        <f>(IF((VLOOKUP(Table2[[#This Row],[SKU]],'[1]All Skus'!$A:$Y,2,FALSE))="AMX",(VLOOKUP(Table2[[#This Row],[SKU]],'[1]All Skus'!$A:$Y,9,FALSE)),""))</f>
        <v>Flush Mount Kit for 10.1" Modero X Series Wall Mount Touch Panels provides totally flush installation, compatible with MXD-1001-P (FG5968-48), MXD-1001-L (FG5968-49), MXD-1000-P (FG5968-07), MXD-1000-L (FG5968-13), MXD-1000-P-NC (FG5968-25), and MXD-1000-</v>
      </c>
      <c r="I244" s="21">
        <f>(IF((VLOOKUP(Table2[[#This Row],[SKU]],'[1]All Skus'!$A:$Y,2,FALSE))="AMX",(VLOOKUP(Table2[[#This Row],[SKU]],'[1]All Skus'!$A:$Y,10,FALSE)),""))</f>
        <v>655.5</v>
      </c>
      <c r="J244" s="21">
        <f>(IF((VLOOKUP(Table2[[#This Row],[SKU]],'[1]All Skus'!$A:$Y,2,FALSE))="AMX",(VLOOKUP(Table2[[#This Row],[SKU]],'[1]All Skus'!$A:$Y,11,FALSE)),""))</f>
        <v>655.5</v>
      </c>
      <c r="K244" s="22">
        <f>(IF((VLOOKUP(Table2[[#This Row],[SKU]],'[1]All Skus'!$A:$Y,2,FALSE))="AMX",(VLOOKUP(Table2[[#This Row],[SKU]],'[1]All Skus'!$A:$Y,15,FALSE)),""))</f>
        <v>0</v>
      </c>
      <c r="L244" s="18">
        <f>(IF((VLOOKUP(Table2[[#This Row],[SKU]],'[1]All Skus'!$A:$Y,2,FALSE))="AMX",(VLOOKUP(Table2[[#This Row],[SKU]],'[1]All Skus'!$A:$Y,16,FALSE)),""))</f>
        <v>718878024003</v>
      </c>
      <c r="M244" s="18">
        <f>(IF((VLOOKUP(Table2[[#This Row],[SKU]],'[1]All Skus'!$A:$Y,2,FALSE))="AMX",(VLOOKUP(Table2[[#This Row],[SKU]],'[1]All Skus'!$A:$Y,17,FALSE)),""))</f>
        <v>0</v>
      </c>
      <c r="N244" s="23">
        <f>(IF((VLOOKUP(Table2[[#This Row],[SKU]],'[1]All Skus'!$A:$Y,2,FALSE))="AMX",(VLOOKUP(Table2[[#This Row],[SKU]],'[1]All Skus'!$A:$Y,18,FALSE)),""))</f>
        <v>1.35</v>
      </c>
      <c r="O244" s="23">
        <f>(IF((VLOOKUP(Table2[[#This Row],[SKU]],'[1]All Skus'!$A:$Y,2,FALSE))="AMX",(VLOOKUP(Table2[[#This Row],[SKU]],'[1]All Skus'!$A:$Y,19,FALSE)),""))</f>
        <v>10.63</v>
      </c>
      <c r="P244" s="23">
        <f>(IF((VLOOKUP(Table2[[#This Row],[SKU]],'[1]All Skus'!$A:$Y,2,FALSE))="AMX",(VLOOKUP(Table2[[#This Row],[SKU]],'[1]All Skus'!$A:$Y,20,FALSE)),""))</f>
        <v>7.43</v>
      </c>
      <c r="Q244" s="23">
        <f>(IF((VLOOKUP(Table2[[#This Row],[SKU]],'[1]All Skus'!$A:$Y,2,FALSE))="AMX",(VLOOKUP(Table2[[#This Row],[SKU]],'[1]All Skus'!$A:$Y,21,FALSE)),""))</f>
        <v>3.64</v>
      </c>
      <c r="R244" s="18" t="str">
        <f>(IF((VLOOKUP(Table2[[#This Row],[SKU]],'[1]All Skus'!$A:$Y,2,FALSE))="AMX",(VLOOKUP(Table2[[#This Row],[SKU]],'[1]All Skus'!$A:$Y,22,FALSE)),""))</f>
        <v>CN</v>
      </c>
      <c r="S244" s="18" t="str">
        <f>(IF((VLOOKUP(Table2[[#This Row],[SKU]],'[1]All Skus'!$A:$Y,2,FALSE))="AMX",(VLOOKUP(Table2[[#This Row],[SKU]],'[1]All Skus'!$A:$Y,23,FALSE)),""))</f>
        <v>Non Compliant</v>
      </c>
      <c r="T244" s="24" t="str">
        <f>(IF((VLOOKUP(Table2[[#This Row],[SKU]],'[1]All Skus'!$A:$Y,2,FALSE))="AMX",(VLOOKUP(Table2[[#This Row],[SKU]],'[1]All Skus'!$A:$Y,24,FALSE)),""))</f>
        <v>https://www.amx.com/en-US/products/mxa-fmk-10</v>
      </c>
      <c r="U244" s="18">
        <v>242</v>
      </c>
    </row>
    <row r="245" spans="1:21" x14ac:dyDescent="0.3">
      <c r="A245" s="16" t="s">
        <v>263</v>
      </c>
      <c r="B245" s="17" t="str">
        <f>(IF((VLOOKUP(Table2[[#This Row],[SKU]],'[1]All Skus'!$A:$Y,2,FALSE))="AMX",(VLOOKUP(Table2[[#This Row],[SKU]],'[1]All Skus'!$A:$Y,3,FALSE)),""))</f>
        <v>User Interface Accessories</v>
      </c>
      <c r="C245" s="17" t="str">
        <f>(IF((VLOOKUP(Table2[[#This Row],[SKU]],'[1]All Skus'!$A:$Y,2,FALSE))="AMX",(VLOOKUP(Table2[[#This Row],[SKU]],'[1]All Skus'!$A:$Y,4,FALSE)),""))</f>
        <v>MXA-FMK-07</v>
      </c>
      <c r="D245" s="18" t="str">
        <f>(IF((VLOOKUP(Table2[[#This Row],[SKU]],'[1]All Skus'!$A:$Y,2,FALSE))="AMX",(VLOOKUP(Table2[[#This Row],[SKU]],'[1]All Skus'!$A:$Y,5,FALSE)),""))</f>
        <v>AMX-UI</v>
      </c>
      <c r="E245" s="19">
        <f>(IF((VLOOKUP(Table2[[#This Row],[SKU]],'[1]All Skus'!$A:$Y,2,FALSE))="AMX",(VLOOKUP(Table2[[#This Row],[SKU]],'[1]All Skus'!$A:$Y,6,FALSE)),""))</f>
        <v>0</v>
      </c>
      <c r="F245" s="19" t="str">
        <f>(IF((VLOOKUP(Table2[[#This Row],[SKU]],'[1]All Skus'!$A:$Y,2,FALSE))="AMX",(VLOOKUP(Table2[[#This Row],[SKU]],'[1]All Skus'!$A:$Y,7,FALSE)),""))</f>
        <v>Limited Quantity</v>
      </c>
      <c r="G245" s="20" t="str">
        <f>(IF((VLOOKUP(Table2[[#This Row],[SKU]],'[1]All Skus'!$A:$Y,2,FALSE))="AMX",(VLOOKUP(Table2[[#This Row],[SKU]],'[1]All Skus'!$A:$Y,8,FALSE)),""))</f>
        <v>Flush Mount for 7" Modero X</v>
      </c>
      <c r="H245" s="20" t="str">
        <f>(IF((VLOOKUP(Table2[[#This Row],[SKU]],'[1]All Skus'!$A:$Y,2,FALSE))="AMX",(VLOOKUP(Table2[[#This Row],[SKU]],'[1]All Skus'!$A:$Y,9,FALSE)),""))</f>
        <v>Flush Mount Kit for 7" X Series Wall Mount Touch Panels provides totally flush installation, compatible with MXD-701-P (FG5968-54), MXD-701-L (FG5968-55), MXD-700-P (FG5968-08), MXD-700-L (FG5968-14), MXD-700-P-NC (FG5968-28) and MXD-700-L-NC (FG5968-29)</v>
      </c>
      <c r="I245" s="21">
        <f>(IF((VLOOKUP(Table2[[#This Row],[SKU]],'[1]All Skus'!$A:$Y,2,FALSE))="AMX",(VLOOKUP(Table2[[#This Row],[SKU]],'[1]All Skus'!$A:$Y,10,FALSE)),""))</f>
        <v>653.70000000000005</v>
      </c>
      <c r="J245" s="21">
        <f>(IF((VLOOKUP(Table2[[#This Row],[SKU]],'[1]All Skus'!$A:$Y,2,FALSE))="AMX",(VLOOKUP(Table2[[#This Row],[SKU]],'[1]All Skus'!$A:$Y,11,FALSE)),""))</f>
        <v>653.70000000000005</v>
      </c>
      <c r="K245" s="22">
        <f>(IF((VLOOKUP(Table2[[#This Row],[SKU]],'[1]All Skus'!$A:$Y,2,FALSE))="AMX",(VLOOKUP(Table2[[#This Row],[SKU]],'[1]All Skus'!$A:$Y,15,FALSE)),""))</f>
        <v>0</v>
      </c>
      <c r="L245" s="18">
        <f>(IF((VLOOKUP(Table2[[#This Row],[SKU]],'[1]All Skus'!$A:$Y,2,FALSE))="AMX",(VLOOKUP(Table2[[#This Row],[SKU]],'[1]All Skus'!$A:$Y,16,FALSE)),""))</f>
        <v>718878033364</v>
      </c>
      <c r="M245" s="18">
        <f>(IF((VLOOKUP(Table2[[#This Row],[SKU]],'[1]All Skus'!$A:$Y,2,FALSE))="AMX",(VLOOKUP(Table2[[#This Row],[SKU]],'[1]All Skus'!$A:$Y,17,FALSE)),""))</f>
        <v>0</v>
      </c>
      <c r="N245" s="23">
        <f>(IF((VLOOKUP(Table2[[#This Row],[SKU]],'[1]All Skus'!$A:$Y,2,FALSE))="AMX",(VLOOKUP(Table2[[#This Row],[SKU]],'[1]All Skus'!$A:$Y,18,FALSE)),""))</f>
        <v>1</v>
      </c>
      <c r="O245" s="23">
        <f>(IF((VLOOKUP(Table2[[#This Row],[SKU]],'[1]All Skus'!$A:$Y,2,FALSE))="AMX",(VLOOKUP(Table2[[#This Row],[SKU]],'[1]All Skus'!$A:$Y,19,FALSE)),""))</f>
        <v>8.01</v>
      </c>
      <c r="P245" s="23">
        <f>(IF((VLOOKUP(Table2[[#This Row],[SKU]],'[1]All Skus'!$A:$Y,2,FALSE))="AMX",(VLOOKUP(Table2[[#This Row],[SKU]],'[1]All Skus'!$A:$Y,20,FALSE)),""))</f>
        <v>5.5</v>
      </c>
      <c r="Q245" s="23">
        <f>(IF((VLOOKUP(Table2[[#This Row],[SKU]],'[1]All Skus'!$A:$Y,2,FALSE))="AMX",(VLOOKUP(Table2[[#This Row],[SKU]],'[1]All Skus'!$A:$Y,21,FALSE)),""))</f>
        <v>3.48</v>
      </c>
      <c r="R245" s="18" t="str">
        <f>(IF((VLOOKUP(Table2[[#This Row],[SKU]],'[1]All Skus'!$A:$Y,2,FALSE))="AMX",(VLOOKUP(Table2[[#This Row],[SKU]],'[1]All Skus'!$A:$Y,22,FALSE)),""))</f>
        <v>CN</v>
      </c>
      <c r="S245" s="18" t="str">
        <f>(IF((VLOOKUP(Table2[[#This Row],[SKU]],'[1]All Skus'!$A:$Y,2,FALSE))="AMX",(VLOOKUP(Table2[[#This Row],[SKU]],'[1]All Skus'!$A:$Y,23,FALSE)),""))</f>
        <v>Non Compliant</v>
      </c>
      <c r="T245" s="24" t="str">
        <f>(IF((VLOOKUP(Table2[[#This Row],[SKU]],'[1]All Skus'!$A:$Y,2,FALSE))="AMX",(VLOOKUP(Table2[[#This Row],[SKU]],'[1]All Skus'!$A:$Y,24,FALSE)),""))</f>
        <v>https://www.amx.com/en-US/products/mxa-fmk-07</v>
      </c>
      <c r="U245" s="18">
        <v>243</v>
      </c>
    </row>
    <row r="246" spans="1:21" x14ac:dyDescent="0.3">
      <c r="A246" s="16" t="s">
        <v>264</v>
      </c>
      <c r="B246" s="17" t="str">
        <f>(IF((VLOOKUP(Table2[[#This Row],[SKU]],'[1]All Skus'!$A:$Y,2,FALSE))="AMX",(VLOOKUP(Table2[[#This Row],[SKU]],'[1]All Skus'!$A:$Y,3,FALSE)),""))</f>
        <v>User Interface Accessories</v>
      </c>
      <c r="C246" s="17" t="str">
        <f>(IF((VLOOKUP(Table2[[#This Row],[SKU]],'[1]All Skus'!$A:$Y,2,FALSE))="AMX",(VLOOKUP(Table2[[#This Row],[SKU]],'[1]All Skus'!$A:$Y,4,FALSE)),""))</f>
        <v>CB-MXP-07-F</v>
      </c>
      <c r="D246" s="18" t="str">
        <f>(IF((VLOOKUP(Table2[[#This Row],[SKU]],'[1]All Skus'!$A:$Y,2,FALSE))="AMX",(VLOOKUP(Table2[[#This Row],[SKU]],'[1]All Skus'!$A:$Y,5,FALSE)),""))</f>
        <v>AMX-UI</v>
      </c>
      <c r="E246" s="19">
        <f>(IF((VLOOKUP(Table2[[#This Row],[SKU]],'[1]All Skus'!$A:$Y,2,FALSE))="AMX",(VLOOKUP(Table2[[#This Row],[SKU]],'[1]All Skus'!$A:$Y,6,FALSE)),""))</f>
        <v>0</v>
      </c>
      <c r="F246" s="19" t="str">
        <f>(IF((VLOOKUP(Table2[[#This Row],[SKU]],'[1]All Skus'!$A:$Y,2,FALSE))="AMX",(VLOOKUP(Table2[[#This Row],[SKU]],'[1]All Skus'!$A:$Y,7,FALSE)),""))</f>
        <v>Limited Quantity</v>
      </c>
      <c r="G246" s="20" t="str">
        <f>(IF((VLOOKUP(Table2[[#This Row],[SKU]],'[1]All Skus'!$A:$Y,2,FALSE))="AMX",(VLOOKUP(Table2[[#This Row],[SKU]],'[1]All Skus'!$A:$Y,8,FALSE)),""))</f>
        <v>Rough-in Box for 7" Modero X</v>
      </c>
      <c r="H246" s="20" t="str">
        <f>(IF((VLOOKUP(Table2[[#This Row],[SKU]],'[1]All Skus'!$A:$Y,2,FALSE))="AMX",(VLOOKUP(Table2[[#This Row],[SKU]],'[1]All Skus'!$A:$Y,9,FALSE)),""))</f>
        <v>Flush Mount Rough-In Box and Cover Plate, for use with MXA-FMK-07 Flush Mount Kit for 7" Modero X Series Wall Mount Touch Panels</v>
      </c>
      <c r="I246" s="21">
        <f>(IF((VLOOKUP(Table2[[#This Row],[SKU]],'[1]All Skus'!$A:$Y,2,FALSE))="AMX",(VLOOKUP(Table2[[#This Row],[SKU]],'[1]All Skus'!$A:$Y,10,FALSE)),""))</f>
        <v>300</v>
      </c>
      <c r="J246" s="21">
        <f>(IF((VLOOKUP(Table2[[#This Row],[SKU]],'[1]All Skus'!$A:$Y,2,FALSE))="AMX",(VLOOKUP(Table2[[#This Row],[SKU]],'[1]All Skus'!$A:$Y,11,FALSE)),""))</f>
        <v>300</v>
      </c>
      <c r="K246" s="22">
        <f>(IF((VLOOKUP(Table2[[#This Row],[SKU]],'[1]All Skus'!$A:$Y,2,FALSE))="AMX",(VLOOKUP(Table2[[#This Row],[SKU]],'[1]All Skus'!$A:$Y,15,FALSE)),""))</f>
        <v>0</v>
      </c>
      <c r="L246" s="18">
        <f>(IF((VLOOKUP(Table2[[#This Row],[SKU]],'[1]All Skus'!$A:$Y,2,FALSE))="AMX",(VLOOKUP(Table2[[#This Row],[SKU]],'[1]All Skus'!$A:$Y,16,FALSE)),""))</f>
        <v>718878025635</v>
      </c>
      <c r="M246" s="18">
        <f>(IF((VLOOKUP(Table2[[#This Row],[SKU]],'[1]All Skus'!$A:$Y,2,FALSE))="AMX",(VLOOKUP(Table2[[#This Row],[SKU]],'[1]All Skus'!$A:$Y,17,FALSE)),""))</f>
        <v>0</v>
      </c>
      <c r="N246" s="23">
        <f>(IF((VLOOKUP(Table2[[#This Row],[SKU]],'[1]All Skus'!$A:$Y,2,FALSE))="AMX",(VLOOKUP(Table2[[#This Row],[SKU]],'[1]All Skus'!$A:$Y,18,FALSE)),""))</f>
        <v>1.8</v>
      </c>
      <c r="O246" s="23">
        <f>(IF((VLOOKUP(Table2[[#This Row],[SKU]],'[1]All Skus'!$A:$Y,2,FALSE))="AMX",(VLOOKUP(Table2[[#This Row],[SKU]],'[1]All Skus'!$A:$Y,19,FALSE)),""))</f>
        <v>8.19</v>
      </c>
      <c r="P246" s="23">
        <f>(IF((VLOOKUP(Table2[[#This Row],[SKU]],'[1]All Skus'!$A:$Y,2,FALSE))="AMX",(VLOOKUP(Table2[[#This Row],[SKU]],'[1]All Skus'!$A:$Y,20,FALSE)),""))</f>
        <v>7.68</v>
      </c>
      <c r="Q246" s="23">
        <f>(IF((VLOOKUP(Table2[[#This Row],[SKU]],'[1]All Skus'!$A:$Y,2,FALSE))="AMX",(VLOOKUP(Table2[[#This Row],[SKU]],'[1]All Skus'!$A:$Y,21,FALSE)),""))</f>
        <v>3.47</v>
      </c>
      <c r="R246" s="18" t="str">
        <f>(IF((VLOOKUP(Table2[[#This Row],[SKU]],'[1]All Skus'!$A:$Y,2,FALSE))="AMX",(VLOOKUP(Table2[[#This Row],[SKU]],'[1]All Skus'!$A:$Y,22,FALSE)),""))</f>
        <v>US</v>
      </c>
      <c r="S246" s="18" t="str">
        <f>(IF((VLOOKUP(Table2[[#This Row],[SKU]],'[1]All Skus'!$A:$Y,2,FALSE))="AMX",(VLOOKUP(Table2[[#This Row],[SKU]],'[1]All Skus'!$A:$Y,23,FALSE)),""))</f>
        <v>Compliant</v>
      </c>
      <c r="T246" s="24" t="str">
        <f>(IF((VLOOKUP(Table2[[#This Row],[SKU]],'[1]All Skus'!$A:$Y,2,FALSE))="AMX",(VLOOKUP(Table2[[#This Row],[SKU]],'[1]All Skus'!$A:$Y,24,FALSE)),""))</f>
        <v>https://www.amx.com/en-US/products/cb-mxp-07-f</v>
      </c>
      <c r="U246" s="18">
        <v>244</v>
      </c>
    </row>
    <row r="247" spans="1:21" x14ac:dyDescent="0.3">
      <c r="A247" s="16" t="s">
        <v>265</v>
      </c>
      <c r="B247" s="17" t="str">
        <f>(IF((VLOOKUP(Table2[[#This Row],[SKU]],'[1]All Skus'!$A:$Y,2,FALSE))="AMX",(VLOOKUP(Table2[[#This Row],[SKU]],'[1]All Skus'!$A:$Y,3,FALSE)),""))</f>
        <v>Touch Panels</v>
      </c>
      <c r="C247" s="17" t="str">
        <f>(IF((VLOOKUP(Table2[[#This Row],[SKU]],'[1]All Skus'!$A:$Y,2,FALSE))="AMX",(VLOOKUP(Table2[[#This Row],[SKU]],'[1]All Skus'!$A:$Y,4,FALSE)),""))</f>
        <v>MD-1002</v>
      </c>
      <c r="D247" s="18" t="str">
        <f>(IF((VLOOKUP(Table2[[#This Row],[SKU]],'[1]All Skus'!$A:$Y,2,FALSE))="AMX",(VLOOKUP(Table2[[#This Row],[SKU]],'[1]All Skus'!$A:$Y,5,FALSE)),""))</f>
        <v>AMX-UI</v>
      </c>
      <c r="E247" s="19">
        <f>(IF((VLOOKUP(Table2[[#This Row],[SKU]],'[1]All Skus'!$A:$Y,2,FALSE))="AMX",(VLOOKUP(Table2[[#This Row],[SKU]],'[1]All Skus'!$A:$Y,6,FALSE)),""))</f>
        <v>0</v>
      </c>
      <c r="F247" s="19">
        <f>(IF((VLOOKUP(Table2[[#This Row],[SKU]],'[1]All Skus'!$A:$Y,2,FALSE))="AMX",(VLOOKUP(Table2[[#This Row],[SKU]],'[1]All Skus'!$A:$Y,7,FALSE)),""))</f>
        <v>0</v>
      </c>
      <c r="G247" s="20" t="str">
        <f>(IF((VLOOKUP(Table2[[#This Row],[SKU]],'[1]All Skus'!$A:$Y,2,FALSE))="AMX",(VLOOKUP(Table2[[#This Row],[SKU]],'[1]All Skus'!$A:$Y,8,FALSE)),""))</f>
        <v>10" Modero G5 Wall-mount Touch Panel</v>
      </c>
      <c r="H247" s="20" t="str">
        <f>(IF((VLOOKUP(Table2[[#This Row],[SKU]],'[1]All Skus'!$A:$Y,2,FALSE))="AMX",(VLOOKUP(Table2[[#This Row],[SKU]],'[1]All Skus'!$A:$Y,9,FALSE)),""))</f>
        <v>MD-1002-BL, 10.1" Modero G5 Wall-Mount Touch Panel, Black</v>
      </c>
      <c r="I247" s="21">
        <f>(IF((VLOOKUP(Table2[[#This Row],[SKU]],'[1]All Skus'!$A:$Y,2,FALSE))="AMX",(VLOOKUP(Table2[[#This Row],[SKU]],'[1]All Skus'!$A:$Y,10,FALSE)),""))</f>
        <v>2459.64</v>
      </c>
      <c r="J247" s="21">
        <f>(IF((VLOOKUP(Table2[[#This Row],[SKU]],'[1]All Skus'!$A:$Y,2,FALSE))="AMX",(VLOOKUP(Table2[[#This Row],[SKU]],'[1]All Skus'!$A:$Y,11,FALSE)),""))</f>
        <v>2459.64</v>
      </c>
      <c r="K247" s="22">
        <f>(IF((VLOOKUP(Table2[[#This Row],[SKU]],'[1]All Skus'!$A:$Y,2,FALSE))="AMX",(VLOOKUP(Table2[[#This Row],[SKU]],'[1]All Skus'!$A:$Y,15,FALSE)),""))</f>
        <v>0</v>
      </c>
      <c r="L247" s="18">
        <f>(IF((VLOOKUP(Table2[[#This Row],[SKU]],'[1]All Skus'!$A:$Y,2,FALSE))="AMX",(VLOOKUP(Table2[[#This Row],[SKU]],'[1]All Skus'!$A:$Y,16,FALSE)),""))</f>
        <v>718878004258</v>
      </c>
      <c r="M247" s="18">
        <f>(IF((VLOOKUP(Table2[[#This Row],[SKU]],'[1]All Skus'!$A:$Y,2,FALSE))="AMX",(VLOOKUP(Table2[[#This Row],[SKU]],'[1]All Skus'!$A:$Y,17,FALSE)),""))</f>
        <v>0</v>
      </c>
      <c r="N247" s="23">
        <f>(IF((VLOOKUP(Table2[[#This Row],[SKU]],'[1]All Skus'!$A:$Y,2,FALSE))="AMX",(VLOOKUP(Table2[[#This Row],[SKU]],'[1]All Skus'!$A:$Y,18,FALSE)),""))</f>
        <v>1.95</v>
      </c>
      <c r="O247" s="23">
        <f>(IF((VLOOKUP(Table2[[#This Row],[SKU]],'[1]All Skus'!$A:$Y,2,FALSE))="AMX",(VLOOKUP(Table2[[#This Row],[SKU]],'[1]All Skus'!$A:$Y,19,FALSE)),""))</f>
        <v>10.0625</v>
      </c>
      <c r="P247" s="23">
        <f>(IF((VLOOKUP(Table2[[#This Row],[SKU]],'[1]All Skus'!$A:$Y,2,FALSE))="AMX",(VLOOKUP(Table2[[#This Row],[SKU]],'[1]All Skus'!$A:$Y,20,FALSE)),""))</f>
        <v>6.8125</v>
      </c>
      <c r="Q247" s="23">
        <f>(IF((VLOOKUP(Table2[[#This Row],[SKU]],'[1]All Skus'!$A:$Y,2,FALSE))="AMX",(VLOOKUP(Table2[[#This Row],[SKU]],'[1]All Skus'!$A:$Y,21,FALSE)),""))</f>
        <v>2</v>
      </c>
      <c r="R247" s="18" t="str">
        <f>(IF((VLOOKUP(Table2[[#This Row],[SKU]],'[1]All Skus'!$A:$Y,2,FALSE))="AMX",(VLOOKUP(Table2[[#This Row],[SKU]],'[1]All Skus'!$A:$Y,22,FALSE)),""))</f>
        <v>MX</v>
      </c>
      <c r="S247" s="18" t="str">
        <f>(IF((VLOOKUP(Table2[[#This Row],[SKU]],'[1]All Skus'!$A:$Y,2,FALSE))="AMX",(VLOOKUP(Table2[[#This Row],[SKU]],'[1]All Skus'!$A:$Y,23,FALSE)),""))</f>
        <v>Compliant</v>
      </c>
      <c r="T247" s="24" t="str">
        <f>(IF((VLOOKUP(Table2[[#This Row],[SKU]],'[1]All Skus'!$A:$Y,2,FALSE))="AMX",(VLOOKUP(Table2[[#This Row],[SKU]],'[1]All Skus'!$A:$Y,24,FALSE)),""))</f>
        <v>https://www.amx.com/en-US/products/md-1002</v>
      </c>
      <c r="U247" s="18">
        <v>245</v>
      </c>
    </row>
    <row r="248" spans="1:21" ht="15" customHeight="1" x14ac:dyDescent="0.3">
      <c r="A248" s="16" t="s">
        <v>266</v>
      </c>
      <c r="B248" s="17" t="str">
        <f>(IF((VLOOKUP(Table2[[#This Row],[SKU]],'[1]All Skus'!$A:$Y,2,FALSE))="AMX",(VLOOKUP(Table2[[#This Row],[SKU]],'[1]All Skus'!$A:$Y,3,FALSE)),""))</f>
        <v>Touch Panels</v>
      </c>
      <c r="C248" s="17" t="str">
        <f>(IF((VLOOKUP(Table2[[#This Row],[SKU]],'[1]All Skus'!$A:$Y,2,FALSE))="AMX",(VLOOKUP(Table2[[#This Row],[SKU]],'[1]All Skus'!$A:$Y,4,FALSE)),""))</f>
        <v>MT-702</v>
      </c>
      <c r="D248" s="18" t="str">
        <f>(IF((VLOOKUP(Table2[[#This Row],[SKU]],'[1]All Skus'!$A:$Y,2,FALSE))="AMX",(VLOOKUP(Table2[[#This Row],[SKU]],'[1]All Skus'!$A:$Y,5,FALSE)),""))</f>
        <v>AMX-UI</v>
      </c>
      <c r="E248" s="19">
        <f>(IF((VLOOKUP(Table2[[#This Row],[SKU]],'[1]All Skus'!$A:$Y,2,FALSE))="AMX",(VLOOKUP(Table2[[#This Row],[SKU]],'[1]All Skus'!$A:$Y,6,FALSE)),""))</f>
        <v>0</v>
      </c>
      <c r="F248" s="19">
        <f>(IF((VLOOKUP(Table2[[#This Row],[SKU]],'[1]All Skus'!$A:$Y,2,FALSE))="AMX",(VLOOKUP(Table2[[#This Row],[SKU]],'[1]All Skus'!$A:$Y,7,FALSE)),""))</f>
        <v>0</v>
      </c>
      <c r="G248" s="20" t="str">
        <f>(IF((VLOOKUP(Table2[[#This Row],[SKU]],'[1]All Skus'!$A:$Y,2,FALSE))="AMX",(VLOOKUP(Table2[[#This Row],[SKU]],'[1]All Skus'!$A:$Y,8,FALSE)),""))</f>
        <v>7" Modero G5 Tabletop Touch Panel</v>
      </c>
      <c r="H248" s="20" t="str">
        <f>(IF((VLOOKUP(Table2[[#This Row],[SKU]],'[1]All Skus'!$A:$Y,2,FALSE))="AMX",(VLOOKUP(Table2[[#This Row],[SKU]],'[1]All Skus'!$A:$Y,9,FALSE)),""))</f>
        <v>MT-702, 7" Modero G5 Tabletop Touch Panel</v>
      </c>
      <c r="I248" s="21">
        <f>(IF((VLOOKUP(Table2[[#This Row],[SKU]],'[1]All Skus'!$A:$Y,2,FALSE))="AMX",(VLOOKUP(Table2[[#This Row],[SKU]],'[1]All Skus'!$A:$Y,10,FALSE)),""))</f>
        <v>2071.33</v>
      </c>
      <c r="J248" s="21">
        <f>(IF((VLOOKUP(Table2[[#This Row],[SKU]],'[1]All Skus'!$A:$Y,2,FALSE))="AMX",(VLOOKUP(Table2[[#This Row],[SKU]],'[1]All Skus'!$A:$Y,11,FALSE)),""))</f>
        <v>2071.33</v>
      </c>
      <c r="K248" s="22">
        <f>(IF((VLOOKUP(Table2[[#This Row],[SKU]],'[1]All Skus'!$A:$Y,2,FALSE))="AMX",(VLOOKUP(Table2[[#This Row],[SKU]],'[1]All Skus'!$A:$Y,15,FALSE)),""))</f>
        <v>0</v>
      </c>
      <c r="L248" s="18">
        <f>(IF((VLOOKUP(Table2[[#This Row],[SKU]],'[1]All Skus'!$A:$Y,2,FALSE))="AMX",(VLOOKUP(Table2[[#This Row],[SKU]],'[1]All Skus'!$A:$Y,16,FALSE)),""))</f>
        <v>718878004241</v>
      </c>
      <c r="M248" s="18">
        <f>(IF((VLOOKUP(Table2[[#This Row],[SKU]],'[1]All Skus'!$A:$Y,2,FALSE))="AMX",(VLOOKUP(Table2[[#This Row],[SKU]],'[1]All Skus'!$A:$Y,17,FALSE)),""))</f>
        <v>0</v>
      </c>
      <c r="N248" s="23">
        <f>(IF((VLOOKUP(Table2[[#This Row],[SKU]],'[1]All Skus'!$A:$Y,2,FALSE))="AMX",(VLOOKUP(Table2[[#This Row],[SKU]],'[1]All Skus'!$A:$Y,18,FALSE)),""))</f>
        <v>1.4</v>
      </c>
      <c r="O248" s="23">
        <f>(IF((VLOOKUP(Table2[[#This Row],[SKU]],'[1]All Skus'!$A:$Y,2,FALSE))="AMX",(VLOOKUP(Table2[[#This Row],[SKU]],'[1]All Skus'!$A:$Y,19,FALSE)),""))</f>
        <v>7.375</v>
      </c>
      <c r="P248" s="23">
        <f>(IF((VLOOKUP(Table2[[#This Row],[SKU]],'[1]All Skus'!$A:$Y,2,FALSE))="AMX",(VLOOKUP(Table2[[#This Row],[SKU]],'[1]All Skus'!$A:$Y,20,FALSE)),""))</f>
        <v>4.5</v>
      </c>
      <c r="Q248" s="23">
        <f>(IF((VLOOKUP(Table2[[#This Row],[SKU]],'[1]All Skus'!$A:$Y,2,FALSE))="AMX",(VLOOKUP(Table2[[#This Row],[SKU]],'[1]All Skus'!$A:$Y,21,FALSE)),""))</f>
        <v>3.1875</v>
      </c>
      <c r="R248" s="18" t="str">
        <f>(IF((VLOOKUP(Table2[[#This Row],[SKU]],'[1]All Skus'!$A:$Y,2,FALSE))="AMX",(VLOOKUP(Table2[[#This Row],[SKU]],'[1]All Skus'!$A:$Y,22,FALSE)),""))</f>
        <v>MX</v>
      </c>
      <c r="S248" s="18" t="str">
        <f>(IF((VLOOKUP(Table2[[#This Row],[SKU]],'[1]All Skus'!$A:$Y,2,FALSE))="AMX",(VLOOKUP(Table2[[#This Row],[SKU]],'[1]All Skus'!$A:$Y,23,FALSE)),""))</f>
        <v>Compliant</v>
      </c>
      <c r="T248" s="24" t="str">
        <f>(IF((VLOOKUP(Table2[[#This Row],[SKU]],'[1]All Skus'!$A:$Y,2,FALSE))="AMX",(VLOOKUP(Table2[[#This Row],[SKU]],'[1]All Skus'!$A:$Y,24,FALSE)),""))</f>
        <v>https://www.amx.com/en-US/products/mt-702</v>
      </c>
      <c r="U248" s="18">
        <v>246</v>
      </c>
    </row>
    <row r="249" spans="1:21" x14ac:dyDescent="0.3">
      <c r="A249" s="16" t="s">
        <v>267</v>
      </c>
      <c r="B249" s="17" t="str">
        <f>(IF((VLOOKUP(Table2[[#This Row],[SKU]],'[1]All Skus'!$A:$Y,2,FALSE))="AMX",(VLOOKUP(Table2[[#This Row],[SKU]],'[1]All Skus'!$A:$Y,3,FALSE)),""))</f>
        <v>Touch Panels</v>
      </c>
      <c r="C249" s="17" t="str">
        <f>(IF((VLOOKUP(Table2[[#This Row],[SKU]],'[1]All Skus'!$A:$Y,2,FALSE))="AMX",(VLOOKUP(Table2[[#This Row],[SKU]],'[1]All Skus'!$A:$Y,4,FALSE)),""))</f>
        <v>MD-702</v>
      </c>
      <c r="D249" s="18" t="str">
        <f>(IF((VLOOKUP(Table2[[#This Row],[SKU]],'[1]All Skus'!$A:$Y,2,FALSE))="AMX",(VLOOKUP(Table2[[#This Row],[SKU]],'[1]All Skus'!$A:$Y,5,FALSE)),""))</f>
        <v>AMX-UI</v>
      </c>
      <c r="E249" s="19">
        <f>(IF((VLOOKUP(Table2[[#This Row],[SKU]],'[1]All Skus'!$A:$Y,2,FALSE))="AMX",(VLOOKUP(Table2[[#This Row],[SKU]],'[1]All Skus'!$A:$Y,6,FALSE)),""))</f>
        <v>0</v>
      </c>
      <c r="F249" s="19">
        <f>(IF((VLOOKUP(Table2[[#This Row],[SKU]],'[1]All Skus'!$A:$Y,2,FALSE))="AMX",(VLOOKUP(Table2[[#This Row],[SKU]],'[1]All Skus'!$A:$Y,7,FALSE)),""))</f>
        <v>0</v>
      </c>
      <c r="G249" s="20" t="str">
        <f>(IF((VLOOKUP(Table2[[#This Row],[SKU]],'[1]All Skus'!$A:$Y,2,FALSE))="AMX",(VLOOKUP(Table2[[#This Row],[SKU]],'[1]All Skus'!$A:$Y,8,FALSE)),""))</f>
        <v>7" Modero G5 Wall-mount Touch Panel</v>
      </c>
      <c r="H249" s="20" t="str">
        <f>(IF((VLOOKUP(Table2[[#This Row],[SKU]],'[1]All Skus'!$A:$Y,2,FALSE))="AMX",(VLOOKUP(Table2[[#This Row],[SKU]],'[1]All Skus'!$A:$Y,9,FALSE)),""))</f>
        <v>MD-702-BL, 7" Modero G5 Wall-Mount Touch Panel, Black</v>
      </c>
      <c r="I249" s="21">
        <f>(IF((VLOOKUP(Table2[[#This Row],[SKU]],'[1]All Skus'!$A:$Y,2,FALSE))="AMX",(VLOOKUP(Table2[[#This Row],[SKU]],'[1]All Skus'!$A:$Y,10,FALSE)),""))</f>
        <v>1807.65</v>
      </c>
      <c r="J249" s="21">
        <f>(IF((VLOOKUP(Table2[[#This Row],[SKU]],'[1]All Skus'!$A:$Y,2,FALSE))="AMX",(VLOOKUP(Table2[[#This Row],[SKU]],'[1]All Skus'!$A:$Y,11,FALSE)),""))</f>
        <v>1807.65</v>
      </c>
      <c r="K249" s="22">
        <f>(IF((VLOOKUP(Table2[[#This Row],[SKU]],'[1]All Skus'!$A:$Y,2,FALSE))="AMX",(VLOOKUP(Table2[[#This Row],[SKU]],'[1]All Skus'!$A:$Y,15,FALSE)),""))</f>
        <v>0</v>
      </c>
      <c r="L249" s="18">
        <f>(IF((VLOOKUP(Table2[[#This Row],[SKU]],'[1]All Skus'!$A:$Y,2,FALSE))="AMX",(VLOOKUP(Table2[[#This Row],[SKU]],'[1]All Skus'!$A:$Y,16,FALSE)),""))</f>
        <v>718878004210</v>
      </c>
      <c r="M249" s="18">
        <f>(IF((VLOOKUP(Table2[[#This Row],[SKU]],'[1]All Skus'!$A:$Y,2,FALSE))="AMX",(VLOOKUP(Table2[[#This Row],[SKU]],'[1]All Skus'!$A:$Y,17,FALSE)),""))</f>
        <v>0</v>
      </c>
      <c r="N249" s="23">
        <f>(IF((VLOOKUP(Table2[[#This Row],[SKU]],'[1]All Skus'!$A:$Y,2,FALSE))="AMX",(VLOOKUP(Table2[[#This Row],[SKU]],'[1]All Skus'!$A:$Y,18,FALSE)),""))</f>
        <v>1.05</v>
      </c>
      <c r="O249" s="23">
        <f>(IF((VLOOKUP(Table2[[#This Row],[SKU]],'[1]All Skus'!$A:$Y,2,FALSE))="AMX",(VLOOKUP(Table2[[#This Row],[SKU]],'[1]All Skus'!$A:$Y,19,FALSE)),""))</f>
        <v>7.375</v>
      </c>
      <c r="P249" s="23">
        <f>(IF((VLOOKUP(Table2[[#This Row],[SKU]],'[1]All Skus'!$A:$Y,2,FALSE))="AMX",(VLOOKUP(Table2[[#This Row],[SKU]],'[1]All Skus'!$A:$Y,20,FALSE)),""))</f>
        <v>4.875</v>
      </c>
      <c r="Q249" s="23">
        <f>(IF((VLOOKUP(Table2[[#This Row],[SKU]],'[1]All Skus'!$A:$Y,2,FALSE))="AMX",(VLOOKUP(Table2[[#This Row],[SKU]],'[1]All Skus'!$A:$Y,21,FALSE)),""))</f>
        <v>2.25</v>
      </c>
      <c r="R249" s="18" t="str">
        <f>(IF((VLOOKUP(Table2[[#This Row],[SKU]],'[1]All Skus'!$A:$Y,2,FALSE))="AMX",(VLOOKUP(Table2[[#This Row],[SKU]],'[1]All Skus'!$A:$Y,22,FALSE)),""))</f>
        <v>MX</v>
      </c>
      <c r="S249" s="18" t="str">
        <f>(IF((VLOOKUP(Table2[[#This Row],[SKU]],'[1]All Skus'!$A:$Y,2,FALSE))="AMX",(VLOOKUP(Table2[[#This Row],[SKU]],'[1]All Skus'!$A:$Y,23,FALSE)),""))</f>
        <v>Compliant</v>
      </c>
      <c r="T249" s="24" t="str">
        <f>(IF((VLOOKUP(Table2[[#This Row],[SKU]],'[1]All Skus'!$A:$Y,2,FALSE))="AMX",(VLOOKUP(Table2[[#This Row],[SKU]],'[1]All Skus'!$A:$Y,24,FALSE)),""))</f>
        <v>https://www.amx.com/en-US/products/md-702</v>
      </c>
      <c r="U249" s="18">
        <v>247</v>
      </c>
    </row>
    <row r="250" spans="1:21" x14ac:dyDescent="0.3">
      <c r="A250" s="16" t="s">
        <v>268</v>
      </c>
      <c r="B250" s="17" t="str">
        <f>(IF((VLOOKUP(Table2[[#This Row],[SKU]],'[1]All Skus'!$A:$Y,2,FALSE))="AMX",(VLOOKUP(Table2[[#This Row],[SKU]],'[1]All Skus'!$A:$Y,3,FALSE)),""))</f>
        <v>Control System Accessories</v>
      </c>
      <c r="C250" s="17" t="str">
        <f>(IF((VLOOKUP(Table2[[#This Row],[SKU]],'[1]All Skus'!$A:$Y,2,FALSE))="AMX",(VLOOKUP(Table2[[#This Row],[SKU]],'[1]All Skus'!$A:$Y,4,FALSE)),""))</f>
        <v>PC1</v>
      </c>
      <c r="D250" s="18" t="str">
        <f>(IF((VLOOKUP(Table2[[#This Row],[SKU]],'[1]All Skus'!$A:$Y,2,FALSE))="AMX",(VLOOKUP(Table2[[#This Row],[SKU]],'[1]All Skus'!$A:$Y,5,FALSE)),""))</f>
        <v>AMX-DC</v>
      </c>
      <c r="E250" s="19">
        <f>(IF((VLOOKUP(Table2[[#This Row],[SKU]],'[1]All Skus'!$A:$Y,2,FALSE))="AMX",(VLOOKUP(Table2[[#This Row],[SKU]],'[1]All Skus'!$A:$Y,6,FALSE)),""))</f>
        <v>0</v>
      </c>
      <c r="F250" s="19">
        <f>(IF((VLOOKUP(Table2[[#This Row],[SKU]],'[1]All Skus'!$A:$Y,2,FALSE))="AMX",(VLOOKUP(Table2[[#This Row],[SKU]],'[1]All Skus'!$A:$Y,7,FALSE)),""))</f>
        <v>0</v>
      </c>
      <c r="G250" s="20" t="str">
        <f>(IF((VLOOKUP(Table2[[#This Row],[SKU]],'[1]All Skus'!$A:$Y,2,FALSE))="AMX",(VLOOKUP(Table2[[#This Row],[SKU]],'[1]All Skus'!$A:$Y,8,FALSE)),""))</f>
        <v>1 Switched Outlet, contact closure input</v>
      </c>
      <c r="H250" s="20" t="str">
        <f>(IF((VLOOKUP(Table2[[#This Row],[SKU]],'[1]All Skus'!$A:$Y,2,FALSE))="AMX",(VLOOKUP(Table2[[#This Row],[SKU]],'[1]All Skus'!$A:$Y,9,FALSE)),""))</f>
        <v>Power Controller, 10 A (110 VAC only)</v>
      </c>
      <c r="I250" s="21">
        <f>(IF((VLOOKUP(Table2[[#This Row],[SKU]],'[1]All Skus'!$A:$Y,2,FALSE))="AMX",(VLOOKUP(Table2[[#This Row],[SKU]],'[1]All Skus'!$A:$Y,10,FALSE)),""))</f>
        <v>615</v>
      </c>
      <c r="J250" s="21">
        <f>(IF((VLOOKUP(Table2[[#This Row],[SKU]],'[1]All Skus'!$A:$Y,2,FALSE))="AMX",(VLOOKUP(Table2[[#This Row],[SKU]],'[1]All Skus'!$A:$Y,11,FALSE)),""))</f>
        <v>615</v>
      </c>
      <c r="K250" s="22">
        <f>(IF((VLOOKUP(Table2[[#This Row],[SKU]],'[1]All Skus'!$A:$Y,2,FALSE))="AMX",(VLOOKUP(Table2[[#This Row],[SKU]],'[1]All Skus'!$A:$Y,15,FALSE)),""))</f>
        <v>0</v>
      </c>
      <c r="L250" s="18">
        <f>(IF((VLOOKUP(Table2[[#This Row],[SKU]],'[1]All Skus'!$A:$Y,2,FALSE))="AMX",(VLOOKUP(Table2[[#This Row],[SKU]],'[1]All Skus'!$A:$Y,16,FALSE)),""))</f>
        <v>718878009611</v>
      </c>
      <c r="M250" s="18">
        <f>(IF((VLOOKUP(Table2[[#This Row],[SKU]],'[1]All Skus'!$A:$Y,2,FALSE))="AMX",(VLOOKUP(Table2[[#This Row],[SKU]],'[1]All Skus'!$A:$Y,17,FALSE)),""))</f>
        <v>0</v>
      </c>
      <c r="N250" s="23">
        <f>(IF((VLOOKUP(Table2[[#This Row],[SKU]],'[1]All Skus'!$A:$Y,2,FALSE))="AMX",(VLOOKUP(Table2[[#This Row],[SKU]],'[1]All Skus'!$A:$Y,18,FALSE)),""))</f>
        <v>2</v>
      </c>
      <c r="O250" s="23">
        <f>(IF((VLOOKUP(Table2[[#This Row],[SKU]],'[1]All Skus'!$A:$Y,2,FALSE))="AMX",(VLOOKUP(Table2[[#This Row],[SKU]],'[1]All Skus'!$A:$Y,19,FALSE)),""))</f>
        <v>8.5</v>
      </c>
      <c r="P250" s="23">
        <f>(IF((VLOOKUP(Table2[[#This Row],[SKU]],'[1]All Skus'!$A:$Y,2,FALSE))="AMX",(VLOOKUP(Table2[[#This Row],[SKU]],'[1]All Skus'!$A:$Y,20,FALSE)),""))</f>
        <v>6</v>
      </c>
      <c r="Q250" s="23">
        <f>(IF((VLOOKUP(Table2[[#This Row],[SKU]],'[1]All Skus'!$A:$Y,2,FALSE))="AMX",(VLOOKUP(Table2[[#This Row],[SKU]],'[1]All Skus'!$A:$Y,21,FALSE)),""))</f>
        <v>2</v>
      </c>
      <c r="R250" s="18" t="str">
        <f>(IF((VLOOKUP(Table2[[#This Row],[SKU]],'[1]All Skus'!$A:$Y,2,FALSE))="AMX",(VLOOKUP(Table2[[#This Row],[SKU]],'[1]All Skus'!$A:$Y,22,FALSE)),""))</f>
        <v>US</v>
      </c>
      <c r="S250" s="18" t="str">
        <f>(IF((VLOOKUP(Table2[[#This Row],[SKU]],'[1]All Skus'!$A:$Y,2,FALSE))="AMX",(VLOOKUP(Table2[[#This Row],[SKU]],'[1]All Skus'!$A:$Y,23,FALSE)),""))</f>
        <v>Compliant</v>
      </c>
      <c r="T250" s="24" t="str">
        <f>(IF((VLOOKUP(Table2[[#This Row],[SKU]],'[1]All Skus'!$A:$Y,2,FALSE))="AMX",(VLOOKUP(Table2[[#This Row],[SKU]],'[1]All Skus'!$A:$Y,24,FALSE)),""))</f>
        <v>https://www.amx.com/en-US/products/pc1</v>
      </c>
      <c r="U250" s="18">
        <v>248</v>
      </c>
    </row>
    <row r="251" spans="1:21" x14ac:dyDescent="0.3">
      <c r="A251" s="16" t="s">
        <v>269</v>
      </c>
      <c r="B251" s="17" t="str">
        <f>(IF((VLOOKUP(Table2[[#This Row],[SKU]],'[1]All Skus'!$A:$Y,2,FALSE))="AMX",(VLOOKUP(Table2[[#This Row],[SKU]],'[1]All Skus'!$A:$Y,3,FALSE)),""))</f>
        <v>Control System Accessories</v>
      </c>
      <c r="C251" s="17" t="str">
        <f>(IF((VLOOKUP(Table2[[#This Row],[SKU]],'[1]All Skus'!$A:$Y,2,FALSE))="AMX",(VLOOKUP(Table2[[#This Row],[SKU]],'[1]All Skus'!$A:$Y,4,FALSE)),""))</f>
        <v>ABS</v>
      </c>
      <c r="D251" s="18" t="str">
        <f>(IF((VLOOKUP(Table2[[#This Row],[SKU]],'[1]All Skus'!$A:$Y,2,FALSE))="AMX",(VLOOKUP(Table2[[#This Row],[SKU]],'[1]All Skus'!$A:$Y,5,FALSE)),""))</f>
        <v>AMX-DC</v>
      </c>
      <c r="E251" s="19">
        <f>(IF((VLOOKUP(Table2[[#This Row],[SKU]],'[1]All Skus'!$A:$Y,2,FALSE))="AMX",(VLOOKUP(Table2[[#This Row],[SKU]],'[1]All Skus'!$A:$Y,6,FALSE)),""))</f>
        <v>0</v>
      </c>
      <c r="F251" s="19" t="str">
        <f>(IF((VLOOKUP(Table2[[#This Row],[SKU]],'[1]All Skus'!$A:$Y,2,FALSE))="AMX",(VLOOKUP(Table2[[#This Row],[SKU]],'[1]All Skus'!$A:$Y,7,FALSE)),""))</f>
        <v>Limited Quantity</v>
      </c>
      <c r="G251" s="20" t="str">
        <f>(IF((VLOOKUP(Table2[[#This Row],[SKU]],'[1]All Skus'!$A:$Y,2,FALSE))="AMX",(VLOOKUP(Table2[[#This Row],[SKU]],'[1]All Skus'!$A:$Y,8,FALSE)),""))</f>
        <v>AxLink Bus Strip</v>
      </c>
      <c r="H251" s="20" t="str">
        <f>(IF((VLOOKUP(Table2[[#This Row],[SKU]],'[1]All Skus'!$A:$Y,2,FALSE))="AMX",(VLOOKUP(Table2[[#This Row],[SKU]],'[1]All Skus'!$A:$Y,9,FALSE)),""))</f>
        <v>AxLink Power and data distribution with power indicator</v>
      </c>
      <c r="I251" s="21">
        <f>(IF((VLOOKUP(Table2[[#This Row],[SKU]],'[1]All Skus'!$A:$Y,2,FALSE))="AMX",(VLOOKUP(Table2[[#This Row],[SKU]],'[1]All Skus'!$A:$Y,10,FALSE)),""))</f>
        <v>195</v>
      </c>
      <c r="J251" s="21">
        <f>(IF((VLOOKUP(Table2[[#This Row],[SKU]],'[1]All Skus'!$A:$Y,2,FALSE))="AMX",(VLOOKUP(Table2[[#This Row],[SKU]],'[1]All Skus'!$A:$Y,11,FALSE)),""))</f>
        <v>195</v>
      </c>
      <c r="K251" s="22">
        <f>(IF((VLOOKUP(Table2[[#This Row],[SKU]],'[1]All Skus'!$A:$Y,2,FALSE))="AMX",(VLOOKUP(Table2[[#This Row],[SKU]],'[1]All Skus'!$A:$Y,15,FALSE)),""))</f>
        <v>0</v>
      </c>
      <c r="L251" s="18">
        <f>(IF((VLOOKUP(Table2[[#This Row],[SKU]],'[1]All Skus'!$A:$Y,2,FALSE))="AMX",(VLOOKUP(Table2[[#This Row],[SKU]],'[1]All Skus'!$A:$Y,16,FALSE)),""))</f>
        <v>718878009826</v>
      </c>
      <c r="M251" s="18">
        <f>(IF((VLOOKUP(Table2[[#This Row],[SKU]],'[1]All Skus'!$A:$Y,2,FALSE))="AMX",(VLOOKUP(Table2[[#This Row],[SKU]],'[1]All Skus'!$A:$Y,17,FALSE)),""))</f>
        <v>0</v>
      </c>
      <c r="N251" s="23">
        <f>(IF((VLOOKUP(Table2[[#This Row],[SKU]],'[1]All Skus'!$A:$Y,2,FALSE))="AMX",(VLOOKUP(Table2[[#This Row],[SKU]],'[1]All Skus'!$A:$Y,18,FALSE)),""))</f>
        <v>1</v>
      </c>
      <c r="O251" s="23">
        <f>(IF((VLOOKUP(Table2[[#This Row],[SKU]],'[1]All Skus'!$A:$Y,2,FALSE))="AMX",(VLOOKUP(Table2[[#This Row],[SKU]],'[1]All Skus'!$A:$Y,19,FALSE)),""))</f>
        <v>12.5</v>
      </c>
      <c r="P251" s="23">
        <f>(IF((VLOOKUP(Table2[[#This Row],[SKU]],'[1]All Skus'!$A:$Y,2,FALSE))="AMX",(VLOOKUP(Table2[[#This Row],[SKU]],'[1]All Skus'!$A:$Y,20,FALSE)),""))</f>
        <v>1.5</v>
      </c>
      <c r="Q251" s="23">
        <f>(IF((VLOOKUP(Table2[[#This Row],[SKU]],'[1]All Skus'!$A:$Y,2,FALSE))="AMX",(VLOOKUP(Table2[[#This Row],[SKU]],'[1]All Skus'!$A:$Y,21,FALSE)),""))</f>
        <v>1.5</v>
      </c>
      <c r="R251" s="18" t="str">
        <f>(IF((VLOOKUP(Table2[[#This Row],[SKU]],'[1]All Skus'!$A:$Y,2,FALSE))="AMX",(VLOOKUP(Table2[[#This Row],[SKU]],'[1]All Skus'!$A:$Y,22,FALSE)),""))</f>
        <v>US</v>
      </c>
      <c r="S251" s="18" t="str">
        <f>(IF((VLOOKUP(Table2[[#This Row],[SKU]],'[1]All Skus'!$A:$Y,2,FALSE))="AMX",(VLOOKUP(Table2[[#This Row],[SKU]],'[1]All Skus'!$A:$Y,23,FALSE)),""))</f>
        <v>Compliant</v>
      </c>
      <c r="T251" s="24">
        <f>(IF((VLOOKUP(Table2[[#This Row],[SKU]],'[1]All Skus'!$A:$Y,2,FALSE))="AMX",(VLOOKUP(Table2[[#This Row],[SKU]],'[1]All Skus'!$A:$Y,24,FALSE)),""))</f>
        <v>0</v>
      </c>
      <c r="U251" s="18">
        <v>249</v>
      </c>
    </row>
    <row r="252" spans="1:21" x14ac:dyDescent="0.3">
      <c r="A252" s="16" t="s">
        <v>270</v>
      </c>
      <c r="B252" s="17" t="str">
        <f>(IF((VLOOKUP(Table2[[#This Row],[SKU]],'[1]All Skus'!$A:$Y,2,FALSE))="AMX",(VLOOKUP(Table2[[#This Row],[SKU]],'[1]All Skus'!$A:$Y,3,FALSE)),""))</f>
        <v>Networked AV</v>
      </c>
      <c r="C252" s="17" t="str">
        <f>(IF((VLOOKUP(Table2[[#This Row],[SKU]],'[1]All Skus'!$A:$Y,2,FALSE))="AMX",(VLOOKUP(Table2[[#This Row],[SKU]],'[1]All Skus'!$A:$Y,4,FALSE)),""))</f>
        <v>NMX-ENC-N1115-WP-BL</v>
      </c>
      <c r="D252" s="18" t="str">
        <f>(IF((VLOOKUP(Table2[[#This Row],[SKU]],'[1]All Skus'!$A:$Y,2,FALSE))="AMX",(VLOOKUP(Table2[[#This Row],[SKU]],'[1]All Skus'!$A:$Y,5,FALSE)),""))</f>
        <v>AMX-NM</v>
      </c>
      <c r="E252" s="19">
        <f>(IF((VLOOKUP(Table2[[#This Row],[SKU]],'[1]All Skus'!$A:$Y,2,FALSE))="AMX",(VLOOKUP(Table2[[#This Row],[SKU]],'[1]All Skus'!$A:$Y,6,FALSE)),""))</f>
        <v>0</v>
      </c>
      <c r="F252" s="19">
        <f>(IF((VLOOKUP(Table2[[#This Row],[SKU]],'[1]All Skus'!$A:$Y,2,FALSE))="AMX",(VLOOKUP(Table2[[#This Row],[SKU]],'[1]All Skus'!$A:$Y,7,FALSE)),""))</f>
        <v>0</v>
      </c>
      <c r="G252" s="20" t="str">
        <f>(IF((VLOOKUP(Table2[[#This Row],[SKU]],'[1]All Skus'!$A:$Y,2,FALSE))="AMX",(VLOOKUP(Table2[[#This Row],[SKU]],'[1]All Skus'!$A:$Y,8,FALSE)),""))</f>
        <v>N1000 Series AV Over IP Decor Style Wallplate Encoder with KVM in Black</v>
      </c>
      <c r="H252" s="20" t="str">
        <f>(IF((VLOOKUP(Table2[[#This Row],[SKU]],'[1]All Skus'!$A:$Y,2,FALSE))="AMX",(VLOOKUP(Table2[[#This Row],[SKU]],'[1]All Skus'!$A:$Y,9,FALSE)),""))</f>
        <v>SVSI Decor Style Wallplate Minimal Compression Video over IP Encoder with Ethernet port, KVM-over-IP keyboard and mouse operation, serial, audio, VGA, and HDMI video connections, black</v>
      </c>
      <c r="I252" s="21">
        <f>(IF((VLOOKUP(Table2[[#This Row],[SKU]],'[1]All Skus'!$A:$Y,2,FALSE))="AMX",(VLOOKUP(Table2[[#This Row],[SKU]],'[1]All Skus'!$A:$Y,10,FALSE)),""))</f>
        <v>2356.4</v>
      </c>
      <c r="J252" s="21">
        <f>(IF((VLOOKUP(Table2[[#This Row],[SKU]],'[1]All Skus'!$A:$Y,2,FALSE))="AMX",(VLOOKUP(Table2[[#This Row],[SKU]],'[1]All Skus'!$A:$Y,11,FALSE)),""))</f>
        <v>2356.4</v>
      </c>
      <c r="K252" s="22">
        <f>(IF((VLOOKUP(Table2[[#This Row],[SKU]],'[1]All Skus'!$A:$Y,2,FALSE))="AMX",(VLOOKUP(Table2[[#This Row],[SKU]],'[1]All Skus'!$A:$Y,15,FALSE)),""))</f>
        <v>0</v>
      </c>
      <c r="L252" s="18">
        <f>(IF((VLOOKUP(Table2[[#This Row],[SKU]],'[1]All Skus'!$A:$Y,2,FALSE))="AMX",(VLOOKUP(Table2[[#This Row],[SKU]],'[1]All Skus'!$A:$Y,16,FALSE)),""))</f>
        <v>718878025697</v>
      </c>
      <c r="M252" s="18">
        <f>(IF((VLOOKUP(Table2[[#This Row],[SKU]],'[1]All Skus'!$A:$Y,2,FALSE))="AMX",(VLOOKUP(Table2[[#This Row],[SKU]],'[1]All Skus'!$A:$Y,17,FALSE)),""))</f>
        <v>0</v>
      </c>
      <c r="N252" s="23">
        <f>(IF((VLOOKUP(Table2[[#This Row],[SKU]],'[1]All Skus'!$A:$Y,2,FALSE))="AMX",(VLOOKUP(Table2[[#This Row],[SKU]],'[1]All Skus'!$A:$Y,18,FALSE)),""))</f>
        <v>0.75</v>
      </c>
      <c r="O252" s="23">
        <f>(IF((VLOOKUP(Table2[[#This Row],[SKU]],'[1]All Skus'!$A:$Y,2,FALSE))="AMX",(VLOOKUP(Table2[[#This Row],[SKU]],'[1]All Skus'!$A:$Y,19,FALSE)),""))</f>
        <v>3.5</v>
      </c>
      <c r="P252" s="23">
        <f>(IF((VLOOKUP(Table2[[#This Row],[SKU]],'[1]All Skus'!$A:$Y,2,FALSE))="AMX",(VLOOKUP(Table2[[#This Row],[SKU]],'[1]All Skus'!$A:$Y,20,FALSE)),""))</f>
        <v>2.25</v>
      </c>
      <c r="Q252" s="23">
        <f>(IF((VLOOKUP(Table2[[#This Row],[SKU]],'[1]All Skus'!$A:$Y,2,FALSE))="AMX",(VLOOKUP(Table2[[#This Row],[SKU]],'[1]All Skus'!$A:$Y,21,FALSE)),""))</f>
        <v>4.0599999999999996</v>
      </c>
      <c r="R252" s="18" t="str">
        <f>(IF((VLOOKUP(Table2[[#This Row],[SKU]],'[1]All Skus'!$A:$Y,2,FALSE))="AMX",(VLOOKUP(Table2[[#This Row],[SKU]],'[1]All Skus'!$A:$Y,22,FALSE)),""))</f>
        <v>CN</v>
      </c>
      <c r="S252" s="18" t="str">
        <f>(IF((VLOOKUP(Table2[[#This Row],[SKU]],'[1]All Skus'!$A:$Y,2,FALSE))="AMX",(VLOOKUP(Table2[[#This Row],[SKU]],'[1]All Skus'!$A:$Y,23,FALSE)),""))</f>
        <v>Non Compliant</v>
      </c>
      <c r="T252" s="24" t="str">
        <f>(IF((VLOOKUP(Table2[[#This Row],[SKU]],'[1]All Skus'!$A:$Y,2,FALSE))="AMX",(VLOOKUP(Table2[[#This Row],[SKU]],'[1]All Skus'!$A:$Y,24,FALSE)),""))</f>
        <v>https://www.amx.com/en-US/products/nmx-enc-n1115-wp-wallplate-encoder</v>
      </c>
      <c r="U252" s="18">
        <v>250</v>
      </c>
    </row>
    <row r="253" spans="1:21" x14ac:dyDescent="0.3">
      <c r="A253" s="16" t="s">
        <v>271</v>
      </c>
      <c r="B253" s="17" t="str">
        <f>(IF((VLOOKUP(Table2[[#This Row],[SKU]],'[1]All Skus'!$A:$Y,2,FALSE))="AMX",(VLOOKUP(Table2[[#This Row],[SKU]],'[1]All Skus'!$A:$Y,3,FALSE)),""))</f>
        <v>Networked AV</v>
      </c>
      <c r="C253" s="17" t="str">
        <f>(IF((VLOOKUP(Table2[[#This Row],[SKU]],'[1]All Skus'!$A:$Y,2,FALSE))="AMX",(VLOOKUP(Table2[[#This Row],[SKU]],'[1]All Skus'!$A:$Y,4,FALSE)),""))</f>
        <v>NMX-ENC-N1115-WP-WH</v>
      </c>
      <c r="D253" s="18" t="str">
        <f>(IF((VLOOKUP(Table2[[#This Row],[SKU]],'[1]All Skus'!$A:$Y,2,FALSE))="AMX",(VLOOKUP(Table2[[#This Row],[SKU]],'[1]All Skus'!$A:$Y,5,FALSE)),""))</f>
        <v>AMX-NM</v>
      </c>
      <c r="E253" s="19">
        <f>(IF((VLOOKUP(Table2[[#This Row],[SKU]],'[1]All Skus'!$A:$Y,2,FALSE))="AMX",(VLOOKUP(Table2[[#This Row],[SKU]],'[1]All Skus'!$A:$Y,6,FALSE)),""))</f>
        <v>0</v>
      </c>
      <c r="F253" s="19">
        <f>(IF((VLOOKUP(Table2[[#This Row],[SKU]],'[1]All Skus'!$A:$Y,2,FALSE))="AMX",(VLOOKUP(Table2[[#This Row],[SKU]],'[1]All Skus'!$A:$Y,7,FALSE)),""))</f>
        <v>0</v>
      </c>
      <c r="G253" s="20" t="str">
        <f>(IF((VLOOKUP(Table2[[#This Row],[SKU]],'[1]All Skus'!$A:$Y,2,FALSE))="AMX",(VLOOKUP(Table2[[#This Row],[SKU]],'[1]All Skus'!$A:$Y,8,FALSE)),""))</f>
        <v>N1000 Series AV Over IP Decor Style Wallplate Encoder with KVM in White</v>
      </c>
      <c r="H253" s="20" t="str">
        <f>(IF((VLOOKUP(Table2[[#This Row],[SKU]],'[1]All Skus'!$A:$Y,2,FALSE))="AMX",(VLOOKUP(Table2[[#This Row],[SKU]],'[1]All Skus'!$A:$Y,9,FALSE)),""))</f>
        <v>SVSI Decor Style Wallplate Minimal Compression Video over IP Encoder with Ethernet port, KVM-over-IP keyboard and mouse operation, serial, audio, VGA, and HDMI video connections, white</v>
      </c>
      <c r="I253" s="21">
        <f>(IF((VLOOKUP(Table2[[#This Row],[SKU]],'[1]All Skus'!$A:$Y,2,FALSE))="AMX",(VLOOKUP(Table2[[#This Row],[SKU]],'[1]All Skus'!$A:$Y,10,FALSE)),""))</f>
        <v>2353.1</v>
      </c>
      <c r="J253" s="21">
        <f>(IF((VLOOKUP(Table2[[#This Row],[SKU]],'[1]All Skus'!$A:$Y,2,FALSE))="AMX",(VLOOKUP(Table2[[#This Row],[SKU]],'[1]All Skus'!$A:$Y,11,FALSE)),""))</f>
        <v>2353.1</v>
      </c>
      <c r="K253" s="22">
        <f>(IF((VLOOKUP(Table2[[#This Row],[SKU]],'[1]All Skus'!$A:$Y,2,FALSE))="AMX",(VLOOKUP(Table2[[#This Row],[SKU]],'[1]All Skus'!$A:$Y,15,FALSE)),""))</f>
        <v>0</v>
      </c>
      <c r="L253" s="18">
        <f>(IF((VLOOKUP(Table2[[#This Row],[SKU]],'[1]All Skus'!$A:$Y,2,FALSE))="AMX",(VLOOKUP(Table2[[#This Row],[SKU]],'[1]All Skus'!$A:$Y,16,FALSE)),""))</f>
        <v>718878025703</v>
      </c>
      <c r="M253" s="18">
        <f>(IF((VLOOKUP(Table2[[#This Row],[SKU]],'[1]All Skus'!$A:$Y,2,FALSE))="AMX",(VLOOKUP(Table2[[#This Row],[SKU]],'[1]All Skus'!$A:$Y,17,FALSE)),""))</f>
        <v>0</v>
      </c>
      <c r="N253" s="23">
        <f>(IF((VLOOKUP(Table2[[#This Row],[SKU]],'[1]All Skus'!$A:$Y,2,FALSE))="AMX",(VLOOKUP(Table2[[#This Row],[SKU]],'[1]All Skus'!$A:$Y,18,FALSE)),""))</f>
        <v>0.75</v>
      </c>
      <c r="O253" s="23">
        <f>(IF((VLOOKUP(Table2[[#This Row],[SKU]],'[1]All Skus'!$A:$Y,2,FALSE))="AMX",(VLOOKUP(Table2[[#This Row],[SKU]],'[1]All Skus'!$A:$Y,19,FALSE)),""))</f>
        <v>3.5</v>
      </c>
      <c r="P253" s="23">
        <f>(IF((VLOOKUP(Table2[[#This Row],[SKU]],'[1]All Skus'!$A:$Y,2,FALSE))="AMX",(VLOOKUP(Table2[[#This Row],[SKU]],'[1]All Skus'!$A:$Y,20,FALSE)),""))</f>
        <v>2.25</v>
      </c>
      <c r="Q253" s="23">
        <f>(IF((VLOOKUP(Table2[[#This Row],[SKU]],'[1]All Skus'!$A:$Y,2,FALSE))="AMX",(VLOOKUP(Table2[[#This Row],[SKU]],'[1]All Skus'!$A:$Y,21,FALSE)),""))</f>
        <v>4.0599999999999996</v>
      </c>
      <c r="R253" s="18" t="str">
        <f>(IF((VLOOKUP(Table2[[#This Row],[SKU]],'[1]All Skus'!$A:$Y,2,FALSE))="AMX",(VLOOKUP(Table2[[#This Row],[SKU]],'[1]All Skus'!$A:$Y,22,FALSE)),""))</f>
        <v>CN</v>
      </c>
      <c r="S253" s="18" t="str">
        <f>(IF((VLOOKUP(Table2[[#This Row],[SKU]],'[1]All Skus'!$A:$Y,2,FALSE))="AMX",(VLOOKUP(Table2[[#This Row],[SKU]],'[1]All Skus'!$A:$Y,23,FALSE)),""))</f>
        <v>Non Compliant</v>
      </c>
      <c r="T253" s="24" t="str">
        <f>(IF((VLOOKUP(Table2[[#This Row],[SKU]],'[1]All Skus'!$A:$Y,2,FALSE))="AMX",(VLOOKUP(Table2[[#This Row],[SKU]],'[1]All Skus'!$A:$Y,24,FALSE)),""))</f>
        <v>https://www.amx.com/en-US/products/nmx-enc-n1115-wp-wallplate-encoder</v>
      </c>
      <c r="U253" s="18">
        <v>251</v>
      </c>
    </row>
    <row r="254" spans="1:21" x14ac:dyDescent="0.3">
      <c r="A254" s="16" t="s">
        <v>272</v>
      </c>
      <c r="B254" s="17" t="str">
        <f>(IF((VLOOKUP(Table2[[#This Row],[SKU]],'[1]All Skus'!$A:$Y,2,FALSE))="AMX",(VLOOKUP(Table2[[#This Row],[SKU]],'[1]All Skus'!$A:$Y,3,FALSE)),""))</f>
        <v>Networked AV</v>
      </c>
      <c r="C254" s="17" t="str">
        <f>(IF((VLOOKUP(Table2[[#This Row],[SKU]],'[1]All Skus'!$A:$Y,2,FALSE))="AMX",(VLOOKUP(Table2[[#This Row],[SKU]],'[1]All Skus'!$A:$Y,4,FALSE)),""))</f>
        <v>NMX-ENC-N1122A-C</v>
      </c>
      <c r="D254" s="18" t="str">
        <f>(IF((VLOOKUP(Table2[[#This Row],[SKU]],'[1]All Skus'!$A:$Y,2,FALSE))="AMX",(VLOOKUP(Table2[[#This Row],[SKU]],'[1]All Skus'!$A:$Y,5,FALSE)),""))</f>
        <v>AMX-NM</v>
      </c>
      <c r="E254" s="19">
        <f>(IF((VLOOKUP(Table2[[#This Row],[SKU]],'[1]All Skus'!$A:$Y,2,FALSE))="AMX",(VLOOKUP(Table2[[#This Row],[SKU]],'[1]All Skus'!$A:$Y,6,FALSE)),""))</f>
        <v>0</v>
      </c>
      <c r="F254" s="19">
        <f>(IF((VLOOKUP(Table2[[#This Row],[SKU]],'[1]All Skus'!$A:$Y,2,FALSE))="AMX",(VLOOKUP(Table2[[#This Row],[SKU]],'[1]All Skus'!$A:$Y,7,FALSE)),""))</f>
        <v>0</v>
      </c>
      <c r="G254" s="20" t="str">
        <f>(IF((VLOOKUP(Table2[[#This Row],[SKU]],'[1]All Skus'!$A:$Y,2,FALSE))="AMX",(VLOOKUP(Table2[[#This Row],[SKU]],'[1]All Skus'!$A:$Y,8,FALSE)),""))</f>
        <v>N1000 Series AV Over IP Decoder with AES67 Support, Card</v>
      </c>
      <c r="H254" s="20" t="str">
        <f>(IF((VLOOKUP(Table2[[#This Row],[SKU]],'[1]All Skus'!$A:$Y,2,FALSE))="AMX",(VLOOKUP(Table2[[#This Row],[SKU]],'[1]All Skus'!$A:$Y,9,FALSE)),""))</f>
        <v>SVSI Minimal Compression Video over IP Encoder Card with two RJ45 network ports (one POE), IR, serial, balanced audio, VGA, and HDMI video connections - must be used in conjunction with NMX-ACC-N9206 Rack Mount Cage</v>
      </c>
      <c r="I254" s="21">
        <f>(IF((VLOOKUP(Table2[[#This Row],[SKU]],'[1]All Skus'!$A:$Y,2,FALSE))="AMX",(VLOOKUP(Table2[[#This Row],[SKU]],'[1]All Skus'!$A:$Y,10,FALSE)),""))</f>
        <v>1551.18</v>
      </c>
      <c r="J254" s="21">
        <f>(IF((VLOOKUP(Table2[[#This Row],[SKU]],'[1]All Skus'!$A:$Y,2,FALSE))="AMX",(VLOOKUP(Table2[[#This Row],[SKU]],'[1]All Skus'!$A:$Y,11,FALSE)),""))</f>
        <v>1551.18</v>
      </c>
      <c r="K254" s="22">
        <f>(IF((VLOOKUP(Table2[[#This Row],[SKU]],'[1]All Skus'!$A:$Y,2,FALSE))="AMX",(VLOOKUP(Table2[[#This Row],[SKU]],'[1]All Skus'!$A:$Y,15,FALSE)),""))</f>
        <v>0</v>
      </c>
      <c r="L254" s="18">
        <f>(IF((VLOOKUP(Table2[[#This Row],[SKU]],'[1]All Skus'!$A:$Y,2,FALSE))="AMX",(VLOOKUP(Table2[[#This Row],[SKU]],'[1]All Skus'!$A:$Y,16,FALSE)),""))</f>
        <v>718878024331</v>
      </c>
      <c r="M254" s="18">
        <f>(IF((VLOOKUP(Table2[[#This Row],[SKU]],'[1]All Skus'!$A:$Y,2,FALSE))="AMX",(VLOOKUP(Table2[[#This Row],[SKU]],'[1]All Skus'!$A:$Y,17,FALSE)),""))</f>
        <v>0</v>
      </c>
      <c r="N254" s="23">
        <f>(IF((VLOOKUP(Table2[[#This Row],[SKU]],'[1]All Skus'!$A:$Y,2,FALSE))="AMX",(VLOOKUP(Table2[[#This Row],[SKU]],'[1]All Skus'!$A:$Y,18,FALSE)),""))</f>
        <v>1.55</v>
      </c>
      <c r="O254" s="23">
        <f>(IF((VLOOKUP(Table2[[#This Row],[SKU]],'[1]All Skus'!$A:$Y,2,FALSE))="AMX",(VLOOKUP(Table2[[#This Row],[SKU]],'[1]All Skus'!$A:$Y,19,FALSE)),""))</f>
        <v>7.88</v>
      </c>
      <c r="P254" s="23">
        <f>(IF((VLOOKUP(Table2[[#This Row],[SKU]],'[1]All Skus'!$A:$Y,2,FALSE))="AMX",(VLOOKUP(Table2[[#This Row],[SKU]],'[1]All Skus'!$A:$Y,20,FALSE)),""))</f>
        <v>5.5</v>
      </c>
      <c r="Q254" s="23">
        <f>(IF((VLOOKUP(Table2[[#This Row],[SKU]],'[1]All Skus'!$A:$Y,2,FALSE))="AMX",(VLOOKUP(Table2[[#This Row],[SKU]],'[1]All Skus'!$A:$Y,21,FALSE)),""))</f>
        <v>1.05</v>
      </c>
      <c r="R254" s="18" t="str">
        <f>(IF((VLOOKUP(Table2[[#This Row],[SKU]],'[1]All Skus'!$A:$Y,2,FALSE))="AMX",(VLOOKUP(Table2[[#This Row],[SKU]],'[1]All Skus'!$A:$Y,22,FALSE)),""))</f>
        <v>MX</v>
      </c>
      <c r="S254" s="18" t="str">
        <f>(IF((VLOOKUP(Table2[[#This Row],[SKU]],'[1]All Skus'!$A:$Y,2,FALSE))="AMX",(VLOOKUP(Table2[[#This Row],[SKU]],'[1]All Skus'!$A:$Y,23,FALSE)),""))</f>
        <v>Compliant</v>
      </c>
      <c r="T254" s="24" t="str">
        <f>(IF((VLOOKUP(Table2[[#This Row],[SKU]],'[1]All Skus'!$A:$Y,2,FALSE))="AMX",(VLOOKUP(Table2[[#This Row],[SKU]],'[1]All Skus'!$A:$Y,24,FALSE)),""))</f>
        <v>https://www.amx.com/en-US/products/nmx-enc-n1122a-c-encoder-card</v>
      </c>
      <c r="U254" s="18">
        <v>252</v>
      </c>
    </row>
    <row r="255" spans="1:21" x14ac:dyDescent="0.3">
      <c r="A255" s="16" t="s">
        <v>273</v>
      </c>
      <c r="B255" s="17" t="str">
        <f>(IF((VLOOKUP(Table2[[#This Row],[SKU]],'[1]All Skus'!$A:$Y,2,FALSE))="AMX",(VLOOKUP(Table2[[#This Row],[SKU]],'[1]All Skus'!$A:$Y,3,FALSE)),""))</f>
        <v>Networked AV</v>
      </c>
      <c r="C255" s="17" t="str">
        <f>(IF((VLOOKUP(Table2[[#This Row],[SKU]],'[1]All Skus'!$A:$Y,2,FALSE))="AMX",(VLOOKUP(Table2[[#This Row],[SKU]],'[1]All Skus'!$A:$Y,4,FALSE)),""))</f>
        <v>NMX-ENC-N1122A</v>
      </c>
      <c r="D255" s="18" t="str">
        <f>(IF((VLOOKUP(Table2[[#This Row],[SKU]],'[1]All Skus'!$A:$Y,2,FALSE))="AMX",(VLOOKUP(Table2[[#This Row],[SKU]],'[1]All Skus'!$A:$Y,5,FALSE)),""))</f>
        <v>AMX-NM</v>
      </c>
      <c r="E255" s="19">
        <f>(IF((VLOOKUP(Table2[[#This Row],[SKU]],'[1]All Skus'!$A:$Y,2,FALSE))="AMX",(VLOOKUP(Table2[[#This Row],[SKU]],'[1]All Skus'!$A:$Y,6,FALSE)),""))</f>
        <v>0</v>
      </c>
      <c r="F255" s="19">
        <f>(IF((VLOOKUP(Table2[[#This Row],[SKU]],'[1]All Skus'!$A:$Y,2,FALSE))="AMX",(VLOOKUP(Table2[[#This Row],[SKU]],'[1]All Skus'!$A:$Y,7,FALSE)),""))</f>
        <v>0</v>
      </c>
      <c r="G255" s="20" t="str">
        <f>(IF((VLOOKUP(Table2[[#This Row],[SKU]],'[1]All Skus'!$A:$Y,2,FALSE))="AMX",(VLOOKUP(Table2[[#This Row],[SKU]],'[1]All Skus'!$A:$Y,8,FALSE)),""))</f>
        <v>N1000 Series AV Over IP Encoder with PoE, AES67 Support, Stand-alone</v>
      </c>
      <c r="H255" s="20" t="str">
        <f>(IF((VLOOKUP(Table2[[#This Row],[SKU]],'[1]All Skus'!$A:$Y,2,FALSE))="AMX",(VLOOKUP(Table2[[#This Row],[SKU]],'[1]All Skus'!$A:$Y,9,FALSE)),""))</f>
        <v>SVSI Stand-alone Minimal Compression Video over IP Encoder with two RJ45 network ports (one POE), IR, serial, balanced audio, VGA, and HDMI video connections</v>
      </c>
      <c r="I255" s="21">
        <f>(IF((VLOOKUP(Table2[[#This Row],[SKU]],'[1]All Skus'!$A:$Y,2,FALSE))="AMX",(VLOOKUP(Table2[[#This Row],[SKU]],'[1]All Skus'!$A:$Y,10,FALSE)),""))</f>
        <v>1601.65</v>
      </c>
      <c r="J255" s="21">
        <f>(IF((VLOOKUP(Table2[[#This Row],[SKU]],'[1]All Skus'!$A:$Y,2,FALSE))="AMX",(VLOOKUP(Table2[[#This Row],[SKU]],'[1]All Skus'!$A:$Y,11,FALSE)),""))</f>
        <v>1601.65</v>
      </c>
      <c r="K255" s="22">
        <f>(IF((VLOOKUP(Table2[[#This Row],[SKU]],'[1]All Skus'!$A:$Y,2,FALSE))="AMX",(VLOOKUP(Table2[[#This Row],[SKU]],'[1]All Skus'!$A:$Y,15,FALSE)),""))</f>
        <v>0</v>
      </c>
      <c r="L255" s="18">
        <f>(IF((VLOOKUP(Table2[[#This Row],[SKU]],'[1]All Skus'!$A:$Y,2,FALSE))="AMX",(VLOOKUP(Table2[[#This Row],[SKU]],'[1]All Skus'!$A:$Y,16,FALSE)),""))</f>
        <v>718878033456</v>
      </c>
      <c r="M255" s="18">
        <f>(IF((VLOOKUP(Table2[[#This Row],[SKU]],'[1]All Skus'!$A:$Y,2,FALSE))="AMX",(VLOOKUP(Table2[[#This Row],[SKU]],'[1]All Skus'!$A:$Y,17,FALSE)),""))</f>
        <v>0</v>
      </c>
      <c r="N255" s="23">
        <f>(IF((VLOOKUP(Table2[[#This Row],[SKU]],'[1]All Skus'!$A:$Y,2,FALSE))="AMX",(VLOOKUP(Table2[[#This Row],[SKU]],'[1]All Skus'!$A:$Y,18,FALSE)),""))</f>
        <v>1.55</v>
      </c>
      <c r="O255" s="23">
        <f>(IF((VLOOKUP(Table2[[#This Row],[SKU]],'[1]All Skus'!$A:$Y,2,FALSE))="AMX",(VLOOKUP(Table2[[#This Row],[SKU]],'[1]All Skus'!$A:$Y,19,FALSE)),""))</f>
        <v>7.88</v>
      </c>
      <c r="P255" s="23">
        <f>(IF((VLOOKUP(Table2[[#This Row],[SKU]],'[1]All Skus'!$A:$Y,2,FALSE))="AMX",(VLOOKUP(Table2[[#This Row],[SKU]],'[1]All Skus'!$A:$Y,20,FALSE)),""))</f>
        <v>5.5</v>
      </c>
      <c r="Q255" s="23">
        <f>(IF((VLOOKUP(Table2[[#This Row],[SKU]],'[1]All Skus'!$A:$Y,2,FALSE))="AMX",(VLOOKUP(Table2[[#This Row],[SKU]],'[1]All Skus'!$A:$Y,21,FALSE)),""))</f>
        <v>1.05</v>
      </c>
      <c r="R255" s="18" t="str">
        <f>(IF((VLOOKUP(Table2[[#This Row],[SKU]],'[1]All Skus'!$A:$Y,2,FALSE))="AMX",(VLOOKUP(Table2[[#This Row],[SKU]],'[1]All Skus'!$A:$Y,22,FALSE)),""))</f>
        <v>MX</v>
      </c>
      <c r="S255" s="18" t="str">
        <f>(IF((VLOOKUP(Table2[[#This Row],[SKU]],'[1]All Skus'!$A:$Y,2,FALSE))="AMX",(VLOOKUP(Table2[[#This Row],[SKU]],'[1]All Skus'!$A:$Y,23,FALSE)),""))</f>
        <v>Compliant</v>
      </c>
      <c r="T255" s="24" t="str">
        <f>(IF((VLOOKUP(Table2[[#This Row],[SKU]],'[1]All Skus'!$A:$Y,2,FALSE))="AMX",(VLOOKUP(Table2[[#This Row],[SKU]],'[1]All Skus'!$A:$Y,24,FALSE)),""))</f>
        <v>https://www.amx.com/en-US/products/nmx-enc-n1122a-encoder</v>
      </c>
      <c r="U255" s="18">
        <v>253</v>
      </c>
    </row>
    <row r="256" spans="1:21" x14ac:dyDescent="0.3">
      <c r="A256" s="16" t="s">
        <v>274</v>
      </c>
      <c r="B256" s="17" t="str">
        <f>(IF((VLOOKUP(Table2[[#This Row],[SKU]],'[1]All Skus'!$A:$Y,2,FALSE))="AMX",(VLOOKUP(Table2[[#This Row],[SKU]],'[1]All Skus'!$A:$Y,3,FALSE)),""))</f>
        <v>Networked AV</v>
      </c>
      <c r="C256" s="17" t="str">
        <f>(IF((VLOOKUP(Table2[[#This Row],[SKU]],'[1]All Skus'!$A:$Y,2,FALSE))="AMX",(VLOOKUP(Table2[[#This Row],[SKU]],'[1]All Skus'!$A:$Y,4,FALSE)),""))</f>
        <v>NMX-ENC-N1133A-C</v>
      </c>
      <c r="D256" s="18" t="str">
        <f>(IF((VLOOKUP(Table2[[#This Row],[SKU]],'[1]All Skus'!$A:$Y,2,FALSE))="AMX",(VLOOKUP(Table2[[#This Row],[SKU]],'[1]All Skus'!$A:$Y,5,FALSE)),""))</f>
        <v>AMX-NM</v>
      </c>
      <c r="E256" s="19">
        <f>(IF((VLOOKUP(Table2[[#This Row],[SKU]],'[1]All Skus'!$A:$Y,2,FALSE))="AMX",(VLOOKUP(Table2[[#This Row],[SKU]],'[1]All Skus'!$A:$Y,6,FALSE)),""))</f>
        <v>0</v>
      </c>
      <c r="F256" s="28" t="str">
        <f>(IF((VLOOKUP(Table2[[#This Row],[SKU]],'[1]All Skus'!$A:$Y,2,FALSE))="AMX",(VLOOKUP(Table2[[#This Row],[SKU]],'[1]All Skus'!$A:$Y,7,FALSE)),""))</f>
        <v>Limited Quantity - REDUCED</v>
      </c>
      <c r="G256" s="20" t="str">
        <f>(IF((VLOOKUP(Table2[[#This Row],[SKU]],'[1]All Skus'!$A:$Y,2,FALSE))="AMX",(VLOOKUP(Table2[[#This Row],[SKU]],'[1]All Skus'!$A:$Y,8,FALSE)),""))</f>
        <v>N1000 Series AV Over IP Encoder with KVM, AES67 Support, Card</v>
      </c>
      <c r="H256" s="20" t="str">
        <f>(IF((VLOOKUP(Table2[[#This Row],[SKU]],'[1]All Skus'!$A:$Y,2,FALSE))="AMX",(VLOOKUP(Table2[[#This Row],[SKU]],'[1]All Skus'!$A:$Y,9,FALSE)),""))</f>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
      <c r="I256" s="21">
        <f>(IF((VLOOKUP(Table2[[#This Row],[SKU]],'[1]All Skus'!$A:$Y,2,FALSE))="AMX",(VLOOKUP(Table2[[#This Row],[SKU]],'[1]All Skus'!$A:$Y,10,FALSE)),""))</f>
        <v>1908.59</v>
      </c>
      <c r="J256" s="21">
        <f>(IF((VLOOKUP(Table2[[#This Row],[SKU]],'[1]All Skus'!$A:$Y,2,FALSE))="AMX",(VLOOKUP(Table2[[#This Row],[SKU]],'[1]All Skus'!$A:$Y,11,FALSE)),""))</f>
        <v>1424.33</v>
      </c>
      <c r="K256" s="22">
        <f>(IF((VLOOKUP(Table2[[#This Row],[SKU]],'[1]All Skus'!$A:$Y,2,FALSE))="AMX",(VLOOKUP(Table2[[#This Row],[SKU]],'[1]All Skus'!$A:$Y,15,FALSE)),""))</f>
        <v>0</v>
      </c>
      <c r="L256" s="18">
        <f>(IF((VLOOKUP(Table2[[#This Row],[SKU]],'[1]All Skus'!$A:$Y,2,FALSE))="AMX",(VLOOKUP(Table2[[#This Row],[SKU]],'[1]All Skus'!$A:$Y,16,FALSE)),""))</f>
        <v>718878033463</v>
      </c>
      <c r="M256" s="18">
        <f>(IF((VLOOKUP(Table2[[#This Row],[SKU]],'[1]All Skus'!$A:$Y,2,FALSE))="AMX",(VLOOKUP(Table2[[#This Row],[SKU]],'[1]All Skus'!$A:$Y,17,FALSE)),""))</f>
        <v>0</v>
      </c>
      <c r="N256" s="23">
        <f>(IF((VLOOKUP(Table2[[#This Row],[SKU]],'[1]All Skus'!$A:$Y,2,FALSE))="AMX",(VLOOKUP(Table2[[#This Row],[SKU]],'[1]All Skus'!$A:$Y,18,FALSE)),""))</f>
        <v>1.55</v>
      </c>
      <c r="O256" s="23">
        <f>(IF((VLOOKUP(Table2[[#This Row],[SKU]],'[1]All Skus'!$A:$Y,2,FALSE))="AMX",(VLOOKUP(Table2[[#This Row],[SKU]],'[1]All Skus'!$A:$Y,19,FALSE)),""))</f>
        <v>7.88</v>
      </c>
      <c r="P256" s="23">
        <f>(IF((VLOOKUP(Table2[[#This Row],[SKU]],'[1]All Skus'!$A:$Y,2,FALSE))="AMX",(VLOOKUP(Table2[[#This Row],[SKU]],'[1]All Skus'!$A:$Y,20,FALSE)),""))</f>
        <v>5.5</v>
      </c>
      <c r="Q256" s="23">
        <f>(IF((VLOOKUP(Table2[[#This Row],[SKU]],'[1]All Skus'!$A:$Y,2,FALSE))="AMX",(VLOOKUP(Table2[[#This Row],[SKU]],'[1]All Skus'!$A:$Y,21,FALSE)),""))</f>
        <v>1.05</v>
      </c>
      <c r="R256" s="18" t="str">
        <f>(IF((VLOOKUP(Table2[[#This Row],[SKU]],'[1]All Skus'!$A:$Y,2,FALSE))="AMX",(VLOOKUP(Table2[[#This Row],[SKU]],'[1]All Skus'!$A:$Y,22,FALSE)),""))</f>
        <v>MX</v>
      </c>
      <c r="S256" s="18" t="str">
        <f>(IF((VLOOKUP(Table2[[#This Row],[SKU]],'[1]All Skus'!$A:$Y,2,FALSE))="AMX",(VLOOKUP(Table2[[#This Row],[SKU]],'[1]All Skus'!$A:$Y,23,FALSE)),""))</f>
        <v>Compliant</v>
      </c>
      <c r="T256" s="24" t="str">
        <f>(IF((VLOOKUP(Table2[[#This Row],[SKU]],'[1]All Skus'!$A:$Y,2,FALSE))="AMX",(VLOOKUP(Table2[[#This Row],[SKU]],'[1]All Skus'!$A:$Y,24,FALSE)),""))</f>
        <v>https://www.amx.com/en-US/products/nmx-enc-n1133a-c-encoder-card</v>
      </c>
      <c r="U256" s="18">
        <v>254</v>
      </c>
    </row>
    <row r="257" spans="1:21" x14ac:dyDescent="0.3">
      <c r="A257" s="16" t="s">
        <v>275</v>
      </c>
      <c r="B257" s="17" t="str">
        <f>(IF((VLOOKUP(Table2[[#This Row],[SKU]],'[1]All Skus'!$A:$Y,2,FALSE))="AMX",(VLOOKUP(Table2[[#This Row],[SKU]],'[1]All Skus'!$A:$Y,3,FALSE)),""))</f>
        <v>Networked AV</v>
      </c>
      <c r="C257" s="17" t="str">
        <f>(IF((VLOOKUP(Table2[[#This Row],[SKU]],'[1]All Skus'!$A:$Y,2,FALSE))="AMX",(VLOOKUP(Table2[[#This Row],[SKU]],'[1]All Skus'!$A:$Y,4,FALSE)),""))</f>
        <v>NMX-ENC-N1133A</v>
      </c>
      <c r="D257" s="18" t="str">
        <f>(IF((VLOOKUP(Table2[[#This Row],[SKU]],'[1]All Skus'!$A:$Y,2,FALSE))="AMX",(VLOOKUP(Table2[[#This Row],[SKU]],'[1]All Skus'!$A:$Y,5,FALSE)),""))</f>
        <v>AMX-NM</v>
      </c>
      <c r="E257" s="19">
        <f>(IF((VLOOKUP(Table2[[#This Row],[SKU]],'[1]All Skus'!$A:$Y,2,FALSE))="AMX",(VLOOKUP(Table2[[#This Row],[SKU]],'[1]All Skus'!$A:$Y,6,FALSE)),""))</f>
        <v>0</v>
      </c>
      <c r="F257" s="28" t="str">
        <f>(IF((VLOOKUP(Table2[[#This Row],[SKU]],'[1]All Skus'!$A:$Y,2,FALSE))="AMX",(VLOOKUP(Table2[[#This Row],[SKU]],'[1]All Skus'!$A:$Y,7,FALSE)),""))</f>
        <v>Limited Quantity - REDUCED</v>
      </c>
      <c r="G257" s="20" t="str">
        <f>(IF((VLOOKUP(Table2[[#This Row],[SKU]],'[1]All Skus'!$A:$Y,2,FALSE))="AMX",(VLOOKUP(Table2[[#This Row],[SKU]],'[1]All Skus'!$A:$Y,8,FALSE)),""))</f>
        <v>N1000 Series AV Over IP Encoder with KVM, AES67 Support, Stand-alone</v>
      </c>
      <c r="H257" s="20" t="str">
        <f>(IF((VLOOKUP(Table2[[#This Row],[SKU]],'[1]All Skus'!$A:$Y,2,FALSE))="AMX",(VLOOKUP(Table2[[#This Row],[SKU]],'[1]All Skus'!$A:$Y,9,FALSE)),""))</f>
        <v>SVSI Stand-alone Minimal Compression Video over IP Encoder with one SFP fiber/RJ45 copper network port cage and one RJ45 (with PoE) port, IR, KVM-over-IP keyboard and mouse operation, serial, balanced audio, VGA, and HDMI video connections, AES67 compatible (SFP module not included)</v>
      </c>
      <c r="I257" s="21">
        <f>(IF((VLOOKUP(Table2[[#This Row],[SKU]],'[1]All Skus'!$A:$Y,2,FALSE))="AMX",(VLOOKUP(Table2[[#This Row],[SKU]],'[1]All Skus'!$A:$Y,10,FALSE)),""))</f>
        <v>1972.45</v>
      </c>
      <c r="J257" s="21">
        <f>(IF((VLOOKUP(Table2[[#This Row],[SKU]],'[1]All Skus'!$A:$Y,2,FALSE))="AMX",(VLOOKUP(Table2[[#This Row],[SKU]],'[1]All Skus'!$A:$Y,11,FALSE)),""))</f>
        <v>1471.97</v>
      </c>
      <c r="K257" s="22">
        <f>(IF((VLOOKUP(Table2[[#This Row],[SKU]],'[1]All Skus'!$A:$Y,2,FALSE))="AMX",(VLOOKUP(Table2[[#This Row],[SKU]],'[1]All Skus'!$A:$Y,15,FALSE)),""))</f>
        <v>0</v>
      </c>
      <c r="L257" s="18">
        <f>(IF((VLOOKUP(Table2[[#This Row],[SKU]],'[1]All Skus'!$A:$Y,2,FALSE))="AMX",(VLOOKUP(Table2[[#This Row],[SKU]],'[1]All Skus'!$A:$Y,16,FALSE)),""))</f>
        <v>718878033470</v>
      </c>
      <c r="M257" s="18">
        <f>(IF((VLOOKUP(Table2[[#This Row],[SKU]],'[1]All Skus'!$A:$Y,2,FALSE))="AMX",(VLOOKUP(Table2[[#This Row],[SKU]],'[1]All Skus'!$A:$Y,17,FALSE)),""))</f>
        <v>0</v>
      </c>
      <c r="N257" s="23">
        <f>(IF((VLOOKUP(Table2[[#This Row],[SKU]],'[1]All Skus'!$A:$Y,2,FALSE))="AMX",(VLOOKUP(Table2[[#This Row],[SKU]],'[1]All Skus'!$A:$Y,18,FALSE)),""))</f>
        <v>1.55</v>
      </c>
      <c r="O257" s="23">
        <f>(IF((VLOOKUP(Table2[[#This Row],[SKU]],'[1]All Skus'!$A:$Y,2,FALSE))="AMX",(VLOOKUP(Table2[[#This Row],[SKU]],'[1]All Skus'!$A:$Y,19,FALSE)),""))</f>
        <v>7.88</v>
      </c>
      <c r="P257" s="23">
        <f>(IF((VLOOKUP(Table2[[#This Row],[SKU]],'[1]All Skus'!$A:$Y,2,FALSE))="AMX",(VLOOKUP(Table2[[#This Row],[SKU]],'[1]All Skus'!$A:$Y,20,FALSE)),""))</f>
        <v>5.5</v>
      </c>
      <c r="Q257" s="23">
        <f>(IF((VLOOKUP(Table2[[#This Row],[SKU]],'[1]All Skus'!$A:$Y,2,FALSE))="AMX",(VLOOKUP(Table2[[#This Row],[SKU]],'[1]All Skus'!$A:$Y,21,FALSE)),""))</f>
        <v>1.05</v>
      </c>
      <c r="R257" s="18" t="str">
        <f>(IF((VLOOKUP(Table2[[#This Row],[SKU]],'[1]All Skus'!$A:$Y,2,FALSE))="AMX",(VLOOKUP(Table2[[#This Row],[SKU]],'[1]All Skus'!$A:$Y,22,FALSE)),""))</f>
        <v>MX</v>
      </c>
      <c r="S257" s="18" t="str">
        <f>(IF((VLOOKUP(Table2[[#This Row],[SKU]],'[1]All Skus'!$A:$Y,2,FALSE))="AMX",(VLOOKUP(Table2[[#This Row],[SKU]],'[1]All Skus'!$A:$Y,23,FALSE)),""))</f>
        <v>Compliant</v>
      </c>
      <c r="T257" s="24" t="str">
        <f>(IF((VLOOKUP(Table2[[#This Row],[SKU]],'[1]All Skus'!$A:$Y,2,FALSE))="AMX",(VLOOKUP(Table2[[#This Row],[SKU]],'[1]All Skus'!$A:$Y,24,FALSE)),""))</f>
        <v>https://www.amx.com/en-US/products/nmx-enc-n1133a-encoder</v>
      </c>
      <c r="U257" s="18">
        <v>255</v>
      </c>
    </row>
    <row r="258" spans="1:21" x14ac:dyDescent="0.3">
      <c r="A258" s="16" t="s">
        <v>276</v>
      </c>
      <c r="B258" s="17" t="str">
        <f>(IF((VLOOKUP(Table2[[#This Row],[SKU]],'[1]All Skus'!$A:$Y,2,FALSE))="AMX",(VLOOKUP(Table2[[#This Row],[SKU]],'[1]All Skus'!$A:$Y,3,FALSE)),""))</f>
        <v>Networked AV</v>
      </c>
      <c r="C258" s="17" t="str">
        <f>(IF((VLOOKUP(Table2[[#This Row],[SKU]],'[1]All Skus'!$A:$Y,2,FALSE))="AMX",(VLOOKUP(Table2[[#This Row],[SKU]],'[1]All Skus'!$A:$Y,4,FALSE)),""))</f>
        <v>NMX-ENC-N1134A</v>
      </c>
      <c r="D258" s="18" t="str">
        <f>(IF((VLOOKUP(Table2[[#This Row],[SKU]],'[1]All Skus'!$A:$Y,2,FALSE))="AMX",(VLOOKUP(Table2[[#This Row],[SKU]],'[1]All Skus'!$A:$Y,5,FALSE)),""))</f>
        <v>AMX-NM</v>
      </c>
      <c r="E258" s="19">
        <f>(IF((VLOOKUP(Table2[[#This Row],[SKU]],'[1]All Skus'!$A:$Y,2,FALSE))="AMX",(VLOOKUP(Table2[[#This Row],[SKU]],'[1]All Skus'!$A:$Y,6,FALSE)),""))</f>
        <v>0</v>
      </c>
      <c r="F258" s="19">
        <f>(IF((VLOOKUP(Table2[[#This Row],[SKU]],'[1]All Skus'!$A:$Y,2,FALSE))="AMX",(VLOOKUP(Table2[[#This Row],[SKU]],'[1]All Skus'!$A:$Y,7,FALSE)),""))</f>
        <v>0</v>
      </c>
      <c r="G258" s="20" t="str">
        <f>(IF((VLOOKUP(Table2[[#This Row],[SKU]],'[1]All Skus'!$A:$Y,2,FALSE))="AMX",(VLOOKUP(Table2[[#This Row],[SKU]],'[1]All Skus'!$A:$Y,8,FALSE)),""))</f>
        <v>N1000 Series HD-SDI AV over IP Encoder, Stand-alone</v>
      </c>
      <c r="H258" s="20" t="str">
        <f>(IF((VLOOKUP(Table2[[#This Row],[SKU]],'[1]All Skus'!$A:$Y,2,FALSE))="AMX",(VLOOKUP(Table2[[#This Row],[SKU]],'[1]All Skus'!$A:$Y,9,FALSE)),""))</f>
        <v>SVSi Stand-alone Minimal Compression Video over IP featuring SDI input</v>
      </c>
      <c r="I258" s="21">
        <f>(IF((VLOOKUP(Table2[[#This Row],[SKU]],'[1]All Skus'!$A:$Y,2,FALSE))="AMX",(VLOOKUP(Table2[[#This Row],[SKU]],'[1]All Skus'!$A:$Y,10,FALSE)),""))</f>
        <v>2091.9299999999998</v>
      </c>
      <c r="J258" s="21">
        <f>(IF((VLOOKUP(Table2[[#This Row],[SKU]],'[1]All Skus'!$A:$Y,2,FALSE))="AMX",(VLOOKUP(Table2[[#This Row],[SKU]],'[1]All Skus'!$A:$Y,11,FALSE)),""))</f>
        <v>2091.9299999999998</v>
      </c>
      <c r="K258" s="22">
        <f>(IF((VLOOKUP(Table2[[#This Row],[SKU]],'[1]All Skus'!$A:$Y,2,FALSE))="AMX",(VLOOKUP(Table2[[#This Row],[SKU]],'[1]All Skus'!$A:$Y,15,FALSE)),""))</f>
        <v>0</v>
      </c>
      <c r="L258" s="18">
        <f>(IF((VLOOKUP(Table2[[#This Row],[SKU]],'[1]All Skus'!$A:$Y,2,FALSE))="AMX",(VLOOKUP(Table2[[#This Row],[SKU]],'[1]All Skus'!$A:$Y,16,FALSE)),""))</f>
        <v>718878033487</v>
      </c>
      <c r="M258" s="18">
        <f>(IF((VLOOKUP(Table2[[#This Row],[SKU]],'[1]All Skus'!$A:$Y,2,FALSE))="AMX",(VLOOKUP(Table2[[#This Row],[SKU]],'[1]All Skus'!$A:$Y,17,FALSE)),""))</f>
        <v>0</v>
      </c>
      <c r="N258" s="23">
        <f>(IF((VLOOKUP(Table2[[#This Row],[SKU]],'[1]All Skus'!$A:$Y,2,FALSE))="AMX",(VLOOKUP(Table2[[#This Row],[SKU]],'[1]All Skus'!$A:$Y,18,FALSE)),""))</f>
        <v>1.55</v>
      </c>
      <c r="O258" s="23">
        <f>(IF((VLOOKUP(Table2[[#This Row],[SKU]],'[1]All Skus'!$A:$Y,2,FALSE))="AMX",(VLOOKUP(Table2[[#This Row],[SKU]],'[1]All Skus'!$A:$Y,19,FALSE)),""))</f>
        <v>7.88</v>
      </c>
      <c r="P258" s="23">
        <f>(IF((VLOOKUP(Table2[[#This Row],[SKU]],'[1]All Skus'!$A:$Y,2,FALSE))="AMX",(VLOOKUP(Table2[[#This Row],[SKU]],'[1]All Skus'!$A:$Y,20,FALSE)),""))</f>
        <v>5.5</v>
      </c>
      <c r="Q258" s="23">
        <f>(IF((VLOOKUP(Table2[[#This Row],[SKU]],'[1]All Skus'!$A:$Y,2,FALSE))="AMX",(VLOOKUP(Table2[[#This Row],[SKU]],'[1]All Skus'!$A:$Y,21,FALSE)),""))</f>
        <v>1.05</v>
      </c>
      <c r="R258" s="18" t="str">
        <f>(IF((VLOOKUP(Table2[[#This Row],[SKU]],'[1]All Skus'!$A:$Y,2,FALSE))="AMX",(VLOOKUP(Table2[[#This Row],[SKU]],'[1]All Skus'!$A:$Y,22,FALSE)),""))</f>
        <v>MX</v>
      </c>
      <c r="S258" s="18" t="str">
        <f>(IF((VLOOKUP(Table2[[#This Row],[SKU]],'[1]All Skus'!$A:$Y,2,FALSE))="AMX",(VLOOKUP(Table2[[#This Row],[SKU]],'[1]All Skus'!$A:$Y,23,FALSE)),""))</f>
        <v>Compliant</v>
      </c>
      <c r="T258" s="24" t="str">
        <f>(IF((VLOOKUP(Table2[[#This Row],[SKU]],'[1]All Skus'!$A:$Y,2,FALSE))="AMX",(VLOOKUP(Table2[[#This Row],[SKU]],'[1]All Skus'!$A:$Y,24,FALSE)),""))</f>
        <v>https://www.amx.com/en-US/products/nmx-enc-n1134a-encoder</v>
      </c>
      <c r="U258" s="18">
        <v>256</v>
      </c>
    </row>
    <row r="259" spans="1:21" x14ac:dyDescent="0.3">
      <c r="A259" s="16" t="s">
        <v>277</v>
      </c>
      <c r="B259" s="17" t="str">
        <f>(IF((VLOOKUP(Table2[[#This Row],[SKU]],'[1]All Skus'!$A:$Y,2,FALSE))="AMX",(VLOOKUP(Table2[[#This Row],[SKU]],'[1]All Skus'!$A:$Y,3,FALSE)),""))</f>
        <v>Networked AV</v>
      </c>
      <c r="C259" s="17" t="str">
        <f>(IF((VLOOKUP(Table2[[#This Row],[SKU]],'[1]All Skus'!$A:$Y,2,FALSE))="AMX",(VLOOKUP(Table2[[#This Row],[SKU]],'[1]All Skus'!$A:$Y,4,FALSE)),""))</f>
        <v>NMX-DEC-N1222A-C</v>
      </c>
      <c r="D259" s="18" t="str">
        <f>(IF((VLOOKUP(Table2[[#This Row],[SKU]],'[1]All Skus'!$A:$Y,2,FALSE))="AMX",(VLOOKUP(Table2[[#This Row],[SKU]],'[1]All Skus'!$A:$Y,5,FALSE)),""))</f>
        <v>AMX-NM</v>
      </c>
      <c r="E259" s="19">
        <f>(IF((VLOOKUP(Table2[[#This Row],[SKU]],'[1]All Skus'!$A:$Y,2,FALSE))="AMX",(VLOOKUP(Table2[[#This Row],[SKU]],'[1]All Skus'!$A:$Y,6,FALSE)),""))</f>
        <v>0</v>
      </c>
      <c r="F259" s="19">
        <f>(IF((VLOOKUP(Table2[[#This Row],[SKU]],'[1]All Skus'!$A:$Y,2,FALSE))="AMX",(VLOOKUP(Table2[[#This Row],[SKU]],'[1]All Skus'!$A:$Y,7,FALSE)),""))</f>
        <v>0</v>
      </c>
      <c r="G259" s="20" t="str">
        <f>(IF((VLOOKUP(Table2[[#This Row],[SKU]],'[1]All Skus'!$A:$Y,2,FALSE))="AMX",(VLOOKUP(Table2[[#This Row],[SKU]],'[1]All Skus'!$A:$Y,8,FALSE)),""))</f>
        <v>N1000 Series AV Over IP Decoder with AES67 Support, Card</v>
      </c>
      <c r="H259" s="20" t="str">
        <f>(IF((VLOOKUP(Table2[[#This Row],[SKU]],'[1]All Skus'!$A:$Y,2,FALSE))="AMX",(VLOOKUP(Table2[[#This Row],[SKU]],'[1]All Skus'!$A:$Y,9,FALSE)),""))</f>
        <v>SVSI Minimal Compression Video over IP Decoder Card with two RJ45 network ports (one POE), IR, serial, balanced audio, and HDMI video out - must be used in conjunction with NMX-ACC-N9206 Rack Mount Cage</v>
      </c>
      <c r="I259" s="21">
        <f>(IF((VLOOKUP(Table2[[#This Row],[SKU]],'[1]All Skus'!$A:$Y,2,FALSE))="AMX",(VLOOKUP(Table2[[#This Row],[SKU]],'[1]All Skus'!$A:$Y,10,FALSE)),""))</f>
        <v>1551.18</v>
      </c>
      <c r="J259" s="21">
        <f>(IF((VLOOKUP(Table2[[#This Row],[SKU]],'[1]All Skus'!$A:$Y,2,FALSE))="AMX",(VLOOKUP(Table2[[#This Row],[SKU]],'[1]All Skus'!$A:$Y,11,FALSE)),""))</f>
        <v>1551.18</v>
      </c>
      <c r="K259" s="22">
        <f>(IF((VLOOKUP(Table2[[#This Row],[SKU]],'[1]All Skus'!$A:$Y,2,FALSE))="AMX",(VLOOKUP(Table2[[#This Row],[SKU]],'[1]All Skus'!$A:$Y,15,FALSE)),""))</f>
        <v>0</v>
      </c>
      <c r="L259" s="18">
        <f>(IF((VLOOKUP(Table2[[#This Row],[SKU]],'[1]All Skus'!$A:$Y,2,FALSE))="AMX",(VLOOKUP(Table2[[#This Row],[SKU]],'[1]All Skus'!$A:$Y,16,FALSE)),""))</f>
        <v>718878026311</v>
      </c>
      <c r="M259" s="18">
        <f>(IF((VLOOKUP(Table2[[#This Row],[SKU]],'[1]All Skus'!$A:$Y,2,FALSE))="AMX",(VLOOKUP(Table2[[#This Row],[SKU]],'[1]All Skus'!$A:$Y,17,FALSE)),""))</f>
        <v>0</v>
      </c>
      <c r="N259" s="23">
        <f>(IF((VLOOKUP(Table2[[#This Row],[SKU]],'[1]All Skus'!$A:$Y,2,FALSE))="AMX",(VLOOKUP(Table2[[#This Row],[SKU]],'[1]All Skus'!$A:$Y,18,FALSE)),""))</f>
        <v>1.55</v>
      </c>
      <c r="O259" s="23">
        <f>(IF((VLOOKUP(Table2[[#This Row],[SKU]],'[1]All Skus'!$A:$Y,2,FALSE))="AMX",(VLOOKUP(Table2[[#This Row],[SKU]],'[1]All Skus'!$A:$Y,19,FALSE)),""))</f>
        <v>7.88</v>
      </c>
      <c r="P259" s="23">
        <f>(IF((VLOOKUP(Table2[[#This Row],[SKU]],'[1]All Skus'!$A:$Y,2,FALSE))="AMX",(VLOOKUP(Table2[[#This Row],[SKU]],'[1]All Skus'!$A:$Y,20,FALSE)),""))</f>
        <v>5.5</v>
      </c>
      <c r="Q259" s="23">
        <f>(IF((VLOOKUP(Table2[[#This Row],[SKU]],'[1]All Skus'!$A:$Y,2,FALSE))="AMX",(VLOOKUP(Table2[[#This Row],[SKU]],'[1]All Skus'!$A:$Y,21,FALSE)),""))</f>
        <v>1.05</v>
      </c>
      <c r="R259" s="18" t="str">
        <f>(IF((VLOOKUP(Table2[[#This Row],[SKU]],'[1]All Skus'!$A:$Y,2,FALSE))="AMX",(VLOOKUP(Table2[[#This Row],[SKU]],'[1]All Skus'!$A:$Y,22,FALSE)),""))</f>
        <v>MX</v>
      </c>
      <c r="S259" s="18" t="str">
        <f>(IF((VLOOKUP(Table2[[#This Row],[SKU]],'[1]All Skus'!$A:$Y,2,FALSE))="AMX",(VLOOKUP(Table2[[#This Row],[SKU]],'[1]All Skus'!$A:$Y,23,FALSE)),""))</f>
        <v>Compliant</v>
      </c>
      <c r="T259" s="24" t="str">
        <f>(IF((VLOOKUP(Table2[[#This Row],[SKU]],'[1]All Skus'!$A:$Y,2,FALSE))="AMX",(VLOOKUP(Table2[[#This Row],[SKU]],'[1]All Skus'!$A:$Y,24,FALSE)),""))</f>
        <v>https://www.amx.com/en-US/products/nmx-dec-n1222a-c-decoder-card</v>
      </c>
      <c r="U259" s="18">
        <v>257</v>
      </c>
    </row>
    <row r="260" spans="1:21" x14ac:dyDescent="0.3">
      <c r="A260" s="16" t="s">
        <v>278</v>
      </c>
      <c r="B260" s="17" t="str">
        <f>(IF((VLOOKUP(Table2[[#This Row],[SKU]],'[1]All Skus'!$A:$Y,2,FALSE))="AMX",(VLOOKUP(Table2[[#This Row],[SKU]],'[1]All Skus'!$A:$Y,3,FALSE)),""))</f>
        <v>Networked AV</v>
      </c>
      <c r="C260" s="17" t="str">
        <f>(IF((VLOOKUP(Table2[[#This Row],[SKU]],'[1]All Skus'!$A:$Y,2,FALSE))="AMX",(VLOOKUP(Table2[[#This Row],[SKU]],'[1]All Skus'!$A:$Y,4,FALSE)),""))</f>
        <v>NMX-DEC-N1222A</v>
      </c>
      <c r="D260" s="18" t="str">
        <f>(IF((VLOOKUP(Table2[[#This Row],[SKU]],'[1]All Skus'!$A:$Y,2,FALSE))="AMX",(VLOOKUP(Table2[[#This Row],[SKU]],'[1]All Skus'!$A:$Y,5,FALSE)),""))</f>
        <v>AMX-NM</v>
      </c>
      <c r="E260" s="19">
        <f>(IF((VLOOKUP(Table2[[#This Row],[SKU]],'[1]All Skus'!$A:$Y,2,FALSE))="AMX",(VLOOKUP(Table2[[#This Row],[SKU]],'[1]All Skus'!$A:$Y,6,FALSE)),""))</f>
        <v>0</v>
      </c>
      <c r="F260" s="19">
        <f>(IF((VLOOKUP(Table2[[#This Row],[SKU]],'[1]All Skus'!$A:$Y,2,FALSE))="AMX",(VLOOKUP(Table2[[#This Row],[SKU]],'[1]All Skus'!$A:$Y,7,FALSE)),""))</f>
        <v>0</v>
      </c>
      <c r="G260" s="20" t="str">
        <f>(IF((VLOOKUP(Table2[[#This Row],[SKU]],'[1]All Skus'!$A:$Y,2,FALSE))="AMX",(VLOOKUP(Table2[[#This Row],[SKU]],'[1]All Skus'!$A:$Y,8,FALSE)),""))</f>
        <v>N1000 Series AV Over IP Decoder with PoE, AES67 Support, Stand-alone</v>
      </c>
      <c r="H260" s="20" t="str">
        <f>(IF((VLOOKUP(Table2[[#This Row],[SKU]],'[1]All Skus'!$A:$Y,2,FALSE))="AMX",(VLOOKUP(Table2[[#This Row],[SKU]],'[1]All Skus'!$A:$Y,9,FALSE)),""))</f>
        <v>SVSI Stand-alone Minimal Compression Video over IP Decoder with two RJ45 network ports (one POE), IR, serial, balanced audio, and HDMI video out, AES67 compatible</v>
      </c>
      <c r="I260" s="21">
        <f>(IF((VLOOKUP(Table2[[#This Row],[SKU]],'[1]All Skus'!$A:$Y,2,FALSE))="AMX",(VLOOKUP(Table2[[#This Row],[SKU]],'[1]All Skus'!$A:$Y,10,FALSE)),""))</f>
        <v>1601.65</v>
      </c>
      <c r="J260" s="21">
        <f>(IF((VLOOKUP(Table2[[#This Row],[SKU]],'[1]All Skus'!$A:$Y,2,FALSE))="AMX",(VLOOKUP(Table2[[#This Row],[SKU]],'[1]All Skus'!$A:$Y,11,FALSE)),""))</f>
        <v>1601.65</v>
      </c>
      <c r="K260" s="22">
        <f>(IF((VLOOKUP(Table2[[#This Row],[SKU]],'[1]All Skus'!$A:$Y,2,FALSE))="AMX",(VLOOKUP(Table2[[#This Row],[SKU]],'[1]All Skus'!$A:$Y,15,FALSE)),""))</f>
        <v>0</v>
      </c>
      <c r="L260" s="18">
        <f>(IF((VLOOKUP(Table2[[#This Row],[SKU]],'[1]All Skus'!$A:$Y,2,FALSE))="AMX",(VLOOKUP(Table2[[#This Row],[SKU]],'[1]All Skus'!$A:$Y,16,FALSE)),""))</f>
        <v>718878022757</v>
      </c>
      <c r="M260" s="18">
        <f>(IF((VLOOKUP(Table2[[#This Row],[SKU]],'[1]All Skus'!$A:$Y,2,FALSE))="AMX",(VLOOKUP(Table2[[#This Row],[SKU]],'[1]All Skus'!$A:$Y,17,FALSE)),""))</f>
        <v>0</v>
      </c>
      <c r="N260" s="23">
        <f>(IF((VLOOKUP(Table2[[#This Row],[SKU]],'[1]All Skus'!$A:$Y,2,FALSE))="AMX",(VLOOKUP(Table2[[#This Row],[SKU]],'[1]All Skus'!$A:$Y,18,FALSE)),""))</f>
        <v>1.55</v>
      </c>
      <c r="O260" s="23">
        <f>(IF((VLOOKUP(Table2[[#This Row],[SKU]],'[1]All Skus'!$A:$Y,2,FALSE))="AMX",(VLOOKUP(Table2[[#This Row],[SKU]],'[1]All Skus'!$A:$Y,19,FALSE)),""))</f>
        <v>7.88</v>
      </c>
      <c r="P260" s="23">
        <f>(IF((VLOOKUP(Table2[[#This Row],[SKU]],'[1]All Skus'!$A:$Y,2,FALSE))="AMX",(VLOOKUP(Table2[[#This Row],[SKU]],'[1]All Skus'!$A:$Y,20,FALSE)),""))</f>
        <v>5.5</v>
      </c>
      <c r="Q260" s="23">
        <f>(IF((VLOOKUP(Table2[[#This Row],[SKU]],'[1]All Skus'!$A:$Y,2,FALSE))="AMX",(VLOOKUP(Table2[[#This Row],[SKU]],'[1]All Skus'!$A:$Y,21,FALSE)),""))</f>
        <v>1.05</v>
      </c>
      <c r="R260" s="18" t="str">
        <f>(IF((VLOOKUP(Table2[[#This Row],[SKU]],'[1]All Skus'!$A:$Y,2,FALSE))="AMX",(VLOOKUP(Table2[[#This Row],[SKU]],'[1]All Skus'!$A:$Y,22,FALSE)),""))</f>
        <v>MX</v>
      </c>
      <c r="S260" s="18" t="str">
        <f>(IF((VLOOKUP(Table2[[#This Row],[SKU]],'[1]All Skus'!$A:$Y,2,FALSE))="AMX",(VLOOKUP(Table2[[#This Row],[SKU]],'[1]All Skus'!$A:$Y,23,FALSE)),""))</f>
        <v>Compliant</v>
      </c>
      <c r="T260" s="24" t="str">
        <f>(IF((VLOOKUP(Table2[[#This Row],[SKU]],'[1]All Skus'!$A:$Y,2,FALSE))="AMX",(VLOOKUP(Table2[[#This Row],[SKU]],'[1]All Skus'!$A:$Y,24,FALSE)),""))</f>
        <v>https://www.amx.com/en-US/products/nmx-dec-n1222a-decoder</v>
      </c>
      <c r="U260" s="18">
        <v>258</v>
      </c>
    </row>
    <row r="261" spans="1:21" x14ac:dyDescent="0.3">
      <c r="A261" s="16" t="s">
        <v>279</v>
      </c>
      <c r="B261" s="17" t="str">
        <f>(IF((VLOOKUP(Table2[[#This Row],[SKU]],'[1]All Skus'!$A:$Y,2,FALSE))="AMX",(VLOOKUP(Table2[[#This Row],[SKU]],'[1]All Skus'!$A:$Y,3,FALSE)),""))</f>
        <v>Networked AV</v>
      </c>
      <c r="C261" s="17" t="str">
        <f>(IF((VLOOKUP(Table2[[#This Row],[SKU]],'[1]All Skus'!$A:$Y,2,FALSE))="AMX",(VLOOKUP(Table2[[#This Row],[SKU]],'[1]All Skus'!$A:$Y,4,FALSE)),""))</f>
        <v>NMX-ENC-N2122A</v>
      </c>
      <c r="D261" s="18" t="str">
        <f>(IF((VLOOKUP(Table2[[#This Row],[SKU]],'[1]All Skus'!$A:$Y,2,FALSE))="AMX",(VLOOKUP(Table2[[#This Row],[SKU]],'[1]All Skus'!$A:$Y,5,FALSE)),""))</f>
        <v>AMX-NM</v>
      </c>
      <c r="E261" s="19">
        <f>(IF((VLOOKUP(Table2[[#This Row],[SKU]],'[1]All Skus'!$A:$Y,2,FALSE))="AMX",(VLOOKUP(Table2[[#This Row],[SKU]],'[1]All Skus'!$A:$Y,6,FALSE)),""))</f>
        <v>0</v>
      </c>
      <c r="F261" s="19" t="str">
        <f>(IF((VLOOKUP(Table2[[#This Row],[SKU]],'[1]All Skus'!$A:$Y,2,FALSE))="AMX",(VLOOKUP(Table2[[#This Row],[SKU]],'[1]All Skus'!$A:$Y,7,FALSE)),""))</f>
        <v>Limited Quantity</v>
      </c>
      <c r="G261" s="26" t="str">
        <f>(IF((VLOOKUP(Table2[[#This Row],[SKU]],'[1]All Skus'!$A:$Y,2,FALSE))="AMX",(VLOOKUP(Table2[[#This Row],[SKU]],'[1]All Skus'!$A:$Y,8,FALSE)),""))</f>
        <v>JPEG 2000 Digital Cinema Grade AV over IP Encoder, PoE, HDMI, AES67 Support, Stand-alone</v>
      </c>
      <c r="H261" s="26" t="str">
        <f>(IF((VLOOKUP(Table2[[#This Row],[SKU]],'[1]All Skus'!$A:$Y,2,FALSE))="AMX",(VLOOKUP(Table2[[#This Row],[SKU]],'[1]All Skus'!$A:$Y,9,FALSE)),""))</f>
        <v>SVSI PEG2000 Encoder Card with ultra-low latency for 1080p/60hz, RJ45 (with PoE), IR, serial, balanced audio, VGA, and HDMI connectors (power supply not included)</v>
      </c>
      <c r="I261" s="21">
        <f>(IF((VLOOKUP(Table2[[#This Row],[SKU]],'[1]All Skus'!$A:$Y,2,FALSE))="AMX",(VLOOKUP(Table2[[#This Row],[SKU]],'[1]All Skus'!$A:$Y,10,FALSE)),""))</f>
        <v>3390</v>
      </c>
      <c r="J261" s="21">
        <f>(IF((VLOOKUP(Table2[[#This Row],[SKU]],'[1]All Skus'!$A:$Y,2,FALSE))="AMX",(VLOOKUP(Table2[[#This Row],[SKU]],'[1]All Skus'!$A:$Y,11,FALSE)),""))</f>
        <v>3390</v>
      </c>
      <c r="K261" s="22">
        <f>(IF((VLOOKUP(Table2[[#This Row],[SKU]],'[1]All Skus'!$A:$Y,2,FALSE))="AMX",(VLOOKUP(Table2[[#This Row],[SKU]],'[1]All Skus'!$A:$Y,15,FALSE)),""))</f>
        <v>0</v>
      </c>
      <c r="L261" s="18">
        <f>(IF((VLOOKUP(Table2[[#This Row],[SKU]],'[1]All Skus'!$A:$Y,2,FALSE))="AMX",(VLOOKUP(Table2[[#This Row],[SKU]],'[1]All Skus'!$A:$Y,16,FALSE)),""))</f>
        <v>718878025710</v>
      </c>
      <c r="M261" s="18">
        <f>(IF((VLOOKUP(Table2[[#This Row],[SKU]],'[1]All Skus'!$A:$Y,2,FALSE))="AMX",(VLOOKUP(Table2[[#This Row],[SKU]],'[1]All Skus'!$A:$Y,17,FALSE)),""))</f>
        <v>0</v>
      </c>
      <c r="N261" s="23">
        <f>(IF((VLOOKUP(Table2[[#This Row],[SKU]],'[1]All Skus'!$A:$Y,2,FALSE))="AMX",(VLOOKUP(Table2[[#This Row],[SKU]],'[1]All Skus'!$A:$Y,18,FALSE)),""))</f>
        <v>1.55</v>
      </c>
      <c r="O261" s="23">
        <f>(IF((VLOOKUP(Table2[[#This Row],[SKU]],'[1]All Skus'!$A:$Y,2,FALSE))="AMX",(VLOOKUP(Table2[[#This Row],[SKU]],'[1]All Skus'!$A:$Y,19,FALSE)),""))</f>
        <v>7.88</v>
      </c>
      <c r="P261" s="23">
        <f>(IF((VLOOKUP(Table2[[#This Row],[SKU]],'[1]All Skus'!$A:$Y,2,FALSE))="AMX",(VLOOKUP(Table2[[#This Row],[SKU]],'[1]All Skus'!$A:$Y,20,FALSE)),""))</f>
        <v>5.5</v>
      </c>
      <c r="Q261" s="23">
        <f>(IF((VLOOKUP(Table2[[#This Row],[SKU]],'[1]All Skus'!$A:$Y,2,FALSE))="AMX",(VLOOKUP(Table2[[#This Row],[SKU]],'[1]All Skus'!$A:$Y,21,FALSE)),""))</f>
        <v>1.05</v>
      </c>
      <c r="R261" s="18" t="str">
        <f>(IF((VLOOKUP(Table2[[#This Row],[SKU]],'[1]All Skus'!$A:$Y,2,FALSE))="AMX",(VLOOKUP(Table2[[#This Row],[SKU]],'[1]All Skus'!$A:$Y,22,FALSE)),""))</f>
        <v>US</v>
      </c>
      <c r="S261" s="18" t="str">
        <f>(IF((VLOOKUP(Table2[[#This Row],[SKU]],'[1]All Skus'!$A:$Y,2,FALSE))="AMX",(VLOOKUP(Table2[[#This Row],[SKU]],'[1]All Skus'!$A:$Y,23,FALSE)),""))</f>
        <v>Compliant</v>
      </c>
      <c r="T261" s="24" t="str">
        <f>(IF((VLOOKUP(Table2[[#This Row],[SKU]],'[1]All Skus'!$A:$Y,2,FALSE))="AMX",(VLOOKUP(Table2[[#This Row],[SKU]],'[1]All Skus'!$A:$Y,24,FALSE)),""))</f>
        <v>https://www.amx.com/en-US/products/nmx-enc-n2122a-encoder</v>
      </c>
      <c r="U261" s="18">
        <v>259</v>
      </c>
    </row>
    <row r="262" spans="1:21" x14ac:dyDescent="0.3">
      <c r="A262" s="16" t="s">
        <v>280</v>
      </c>
      <c r="B262" s="17" t="str">
        <f>(IF((VLOOKUP(Table2[[#This Row],[SKU]],'[1]All Skus'!$A:$Y,2,FALSE))="AMX",(VLOOKUP(Table2[[#This Row],[SKU]],'[1]All Skus'!$A:$Y,3,FALSE)),""))</f>
        <v>Networked AV</v>
      </c>
      <c r="C262" s="17" t="str">
        <f>(IF((VLOOKUP(Table2[[#This Row],[SKU]],'[1]All Skus'!$A:$Y,2,FALSE))="AMX",(VLOOKUP(Table2[[#This Row],[SKU]],'[1]All Skus'!$A:$Y,4,FALSE)),""))</f>
        <v>NMX-ENC-N2135A-C</v>
      </c>
      <c r="D262" s="18" t="str">
        <f>(IF((VLOOKUP(Table2[[#This Row],[SKU]],'[1]All Skus'!$A:$Y,2,FALSE))="AMX",(VLOOKUP(Table2[[#This Row],[SKU]],'[1]All Skus'!$A:$Y,5,FALSE)),""))</f>
        <v>AMX-NM</v>
      </c>
      <c r="E262" s="19">
        <f>(IF((VLOOKUP(Table2[[#This Row],[SKU]],'[1]All Skus'!$A:$Y,2,FALSE))="AMX",(VLOOKUP(Table2[[#This Row],[SKU]],'[1]All Skus'!$A:$Y,6,FALSE)),""))</f>
        <v>0</v>
      </c>
      <c r="F262" s="28" t="str">
        <f>(IF((VLOOKUP(Table2[[#This Row],[SKU]],'[1]All Skus'!$A:$Y,2,FALSE))="AMX",(VLOOKUP(Table2[[#This Row],[SKU]],'[1]All Skus'!$A:$Y,7,FALSE)),""))</f>
        <v>Limited Quantity - REDUCED</v>
      </c>
      <c r="G262" s="20" t="str">
        <f>(IF((VLOOKUP(Table2[[#This Row],[SKU]],'[1]All Skus'!$A:$Y,2,FALSE))="AMX",(VLOOKUP(Table2[[#This Row],[SKU]],'[1]All Skus'!$A:$Y,8,FALSE)),""))</f>
        <v>JPEG 2000 1080p Low Latency AV over IP Encoder with KVM, PoE, SFP, HDMI, AES67 Support, Card</v>
      </c>
      <c r="H262" s="20" t="str">
        <f>(IF((VLOOKUP(Table2[[#This Row],[SKU]],'[1]All Skus'!$A:$Y,2,FALSE))="AMX",(VLOOKUP(Table2[[#This Row],[SKU]],'[1]All Skus'!$A:$Y,9,FALSE)),""))</f>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
      <c r="I262" s="21">
        <f>(IF((VLOOKUP(Table2[[#This Row],[SKU]],'[1]All Skus'!$A:$Y,2,FALSE))="AMX",(VLOOKUP(Table2[[#This Row],[SKU]],'[1]All Skus'!$A:$Y,10,FALSE)),""))</f>
        <v>3717.27</v>
      </c>
      <c r="J262" s="21">
        <f>(IF((VLOOKUP(Table2[[#This Row],[SKU]],'[1]All Skus'!$A:$Y,2,FALSE))="AMX",(VLOOKUP(Table2[[#This Row],[SKU]],'[1]All Skus'!$A:$Y,11,FALSE)),""))</f>
        <v>3717.27</v>
      </c>
      <c r="K262" s="22">
        <f>(IF((VLOOKUP(Table2[[#This Row],[SKU]],'[1]All Skus'!$A:$Y,2,FALSE))="AMX",(VLOOKUP(Table2[[#This Row],[SKU]],'[1]All Skus'!$A:$Y,15,FALSE)),""))</f>
        <v>0</v>
      </c>
      <c r="L262" s="18">
        <f>(IF((VLOOKUP(Table2[[#This Row],[SKU]],'[1]All Skus'!$A:$Y,2,FALSE))="AMX",(VLOOKUP(Table2[[#This Row],[SKU]],'[1]All Skus'!$A:$Y,16,FALSE)),""))</f>
        <v>0</v>
      </c>
      <c r="M262" s="18">
        <f>(IF((VLOOKUP(Table2[[#This Row],[SKU]],'[1]All Skus'!$A:$Y,2,FALSE))="AMX",(VLOOKUP(Table2[[#This Row],[SKU]],'[1]All Skus'!$A:$Y,17,FALSE)),""))</f>
        <v>0</v>
      </c>
      <c r="N262" s="23">
        <f>(IF((VLOOKUP(Table2[[#This Row],[SKU]],'[1]All Skus'!$A:$Y,2,FALSE))="AMX",(VLOOKUP(Table2[[#This Row],[SKU]],'[1]All Skus'!$A:$Y,18,FALSE)),""))</f>
        <v>1.55</v>
      </c>
      <c r="O262" s="23">
        <f>(IF((VLOOKUP(Table2[[#This Row],[SKU]],'[1]All Skus'!$A:$Y,2,FALSE))="AMX",(VLOOKUP(Table2[[#This Row],[SKU]],'[1]All Skus'!$A:$Y,19,FALSE)),""))</f>
        <v>7.88</v>
      </c>
      <c r="P262" s="23">
        <f>(IF((VLOOKUP(Table2[[#This Row],[SKU]],'[1]All Skus'!$A:$Y,2,FALSE))="AMX",(VLOOKUP(Table2[[#This Row],[SKU]],'[1]All Skus'!$A:$Y,20,FALSE)),""))</f>
        <v>5.5</v>
      </c>
      <c r="Q262" s="23">
        <f>(IF((VLOOKUP(Table2[[#This Row],[SKU]],'[1]All Skus'!$A:$Y,2,FALSE))="AMX",(VLOOKUP(Table2[[#This Row],[SKU]],'[1]All Skus'!$A:$Y,21,FALSE)),""))</f>
        <v>1.05</v>
      </c>
      <c r="R262" s="18" t="str">
        <f>(IF((VLOOKUP(Table2[[#This Row],[SKU]],'[1]All Skus'!$A:$Y,2,FALSE))="AMX",(VLOOKUP(Table2[[#This Row],[SKU]],'[1]All Skus'!$A:$Y,22,FALSE)),""))</f>
        <v>MX</v>
      </c>
      <c r="S262" s="18" t="str">
        <f>(IF((VLOOKUP(Table2[[#This Row],[SKU]],'[1]All Skus'!$A:$Y,2,FALSE))="AMX",(VLOOKUP(Table2[[#This Row],[SKU]],'[1]All Skus'!$A:$Y,23,FALSE)),""))</f>
        <v>Compliant</v>
      </c>
      <c r="T262" s="24" t="str">
        <f>(IF((VLOOKUP(Table2[[#This Row],[SKU]],'[1]All Skus'!$A:$Y,2,FALSE))="AMX",(VLOOKUP(Table2[[#This Row],[SKU]],'[1]All Skus'!$A:$Y,24,FALSE)),""))</f>
        <v>https://www.amx.com/en-US/products/nmx-enc-n2135a-c-encoder-card</v>
      </c>
      <c r="U262" s="18">
        <v>260</v>
      </c>
    </row>
    <row r="263" spans="1:21" x14ac:dyDescent="0.3">
      <c r="A263" s="16" t="s">
        <v>281</v>
      </c>
      <c r="B263" s="17" t="str">
        <f>(IF((VLOOKUP(Table2[[#This Row],[SKU]],'[1]All Skus'!$A:$Y,2,FALSE))="AMX",(VLOOKUP(Table2[[#This Row],[SKU]],'[1]All Skus'!$A:$Y,3,FALSE)),""))</f>
        <v>Networked AV</v>
      </c>
      <c r="C263" s="17" t="str">
        <f>(IF((VLOOKUP(Table2[[#This Row],[SKU]],'[1]All Skus'!$A:$Y,2,FALSE))="AMX",(VLOOKUP(Table2[[#This Row],[SKU]],'[1]All Skus'!$A:$Y,4,FALSE)),""))</f>
        <v>NMX-ENC-N2135A</v>
      </c>
      <c r="D263" s="18" t="str">
        <f>(IF((VLOOKUP(Table2[[#This Row],[SKU]],'[1]All Skus'!$A:$Y,2,FALSE))="AMX",(VLOOKUP(Table2[[#This Row],[SKU]],'[1]All Skus'!$A:$Y,5,FALSE)),""))</f>
        <v>AMX-NM</v>
      </c>
      <c r="E263" s="19">
        <f>(IF((VLOOKUP(Table2[[#This Row],[SKU]],'[1]All Skus'!$A:$Y,2,FALSE))="AMX",(VLOOKUP(Table2[[#This Row],[SKU]],'[1]All Skus'!$A:$Y,6,FALSE)),""))</f>
        <v>0</v>
      </c>
      <c r="F263" s="28" t="str">
        <f>(IF((VLOOKUP(Table2[[#This Row],[SKU]],'[1]All Skus'!$A:$Y,2,FALSE))="AMX",(VLOOKUP(Table2[[#This Row],[SKU]],'[1]All Skus'!$A:$Y,7,FALSE)),""))</f>
        <v>Limited Quantity - REDUCED</v>
      </c>
      <c r="G263" s="20" t="str">
        <f>(IF((VLOOKUP(Table2[[#This Row],[SKU]],'[1]All Skus'!$A:$Y,2,FALSE))="AMX",(VLOOKUP(Table2[[#This Row],[SKU]],'[1]All Skus'!$A:$Y,8,FALSE)),""))</f>
        <v>JPEG 2000 1080p Low Latency AV over IP Encoder with KVM, PoE, SFP, HDMI, AES67 Support, Stand-alone</v>
      </c>
      <c r="H263" s="20" t="str">
        <f>(IF((VLOOKUP(Table2[[#This Row],[SKU]],'[1]All Skus'!$A:$Y,2,FALSE))="AMX",(VLOOKUP(Table2[[#This Row],[SKU]],'[1]All Skus'!$A:$Y,9,FALSE)),""))</f>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
      <c r="I263" s="21">
        <f>(IF((VLOOKUP(Table2[[#This Row],[SKU]],'[1]All Skus'!$A:$Y,2,FALSE))="AMX",(VLOOKUP(Table2[[#This Row],[SKU]],'[1]All Skus'!$A:$Y,10,FALSE)),""))</f>
        <v>3764.65</v>
      </c>
      <c r="J263" s="21">
        <f>(IF((VLOOKUP(Table2[[#This Row],[SKU]],'[1]All Skus'!$A:$Y,2,FALSE))="AMX",(VLOOKUP(Table2[[#This Row],[SKU]],'[1]All Skus'!$A:$Y,11,FALSE)),""))</f>
        <v>3764.65</v>
      </c>
      <c r="K263" s="22">
        <f>(IF((VLOOKUP(Table2[[#This Row],[SKU]],'[1]All Skus'!$A:$Y,2,FALSE))="AMX",(VLOOKUP(Table2[[#This Row],[SKU]],'[1]All Skus'!$A:$Y,15,FALSE)),""))</f>
        <v>0</v>
      </c>
      <c r="L263" s="18">
        <f>(IF((VLOOKUP(Table2[[#This Row],[SKU]],'[1]All Skus'!$A:$Y,2,FALSE))="AMX",(VLOOKUP(Table2[[#This Row],[SKU]],'[1]All Skus'!$A:$Y,16,FALSE)),""))</f>
        <v>718878033555</v>
      </c>
      <c r="M263" s="18">
        <f>(IF((VLOOKUP(Table2[[#This Row],[SKU]],'[1]All Skus'!$A:$Y,2,FALSE))="AMX",(VLOOKUP(Table2[[#This Row],[SKU]],'[1]All Skus'!$A:$Y,17,FALSE)),""))</f>
        <v>0</v>
      </c>
      <c r="N263" s="23">
        <f>(IF((VLOOKUP(Table2[[#This Row],[SKU]],'[1]All Skus'!$A:$Y,2,FALSE))="AMX",(VLOOKUP(Table2[[#This Row],[SKU]],'[1]All Skus'!$A:$Y,18,FALSE)),""))</f>
        <v>1.55</v>
      </c>
      <c r="O263" s="23">
        <f>(IF((VLOOKUP(Table2[[#This Row],[SKU]],'[1]All Skus'!$A:$Y,2,FALSE))="AMX",(VLOOKUP(Table2[[#This Row],[SKU]],'[1]All Skus'!$A:$Y,19,FALSE)),""))</f>
        <v>7.88</v>
      </c>
      <c r="P263" s="23">
        <f>(IF((VLOOKUP(Table2[[#This Row],[SKU]],'[1]All Skus'!$A:$Y,2,FALSE))="AMX",(VLOOKUP(Table2[[#This Row],[SKU]],'[1]All Skus'!$A:$Y,20,FALSE)),""))</f>
        <v>5.5</v>
      </c>
      <c r="Q263" s="23">
        <f>(IF((VLOOKUP(Table2[[#This Row],[SKU]],'[1]All Skus'!$A:$Y,2,FALSE))="AMX",(VLOOKUP(Table2[[#This Row],[SKU]],'[1]All Skus'!$A:$Y,21,FALSE)),""))</f>
        <v>1.05</v>
      </c>
      <c r="R263" s="18" t="str">
        <f>(IF((VLOOKUP(Table2[[#This Row],[SKU]],'[1]All Skus'!$A:$Y,2,FALSE))="AMX",(VLOOKUP(Table2[[#This Row],[SKU]],'[1]All Skus'!$A:$Y,22,FALSE)),""))</f>
        <v>MX</v>
      </c>
      <c r="S263" s="18" t="str">
        <f>(IF((VLOOKUP(Table2[[#This Row],[SKU]],'[1]All Skus'!$A:$Y,2,FALSE))="AMX",(VLOOKUP(Table2[[#This Row],[SKU]],'[1]All Skus'!$A:$Y,23,FALSE)),""))</f>
        <v>Compliant</v>
      </c>
      <c r="T263" s="24" t="str">
        <f>(IF((VLOOKUP(Table2[[#This Row],[SKU]],'[1]All Skus'!$A:$Y,2,FALSE))="AMX",(VLOOKUP(Table2[[#This Row],[SKU]],'[1]All Skus'!$A:$Y,24,FALSE)),""))</f>
        <v>https://www.amx.com/en-US/products/nmx-enc-n2135a-encoder</v>
      </c>
      <c r="U263" s="18">
        <v>261</v>
      </c>
    </row>
    <row r="264" spans="1:21" x14ac:dyDescent="0.3">
      <c r="A264" s="16" t="s">
        <v>282</v>
      </c>
      <c r="B264" s="17" t="str">
        <f>(IF((VLOOKUP(Table2[[#This Row],[SKU]],'[1]All Skus'!$A:$Y,2,FALSE))="AMX",(VLOOKUP(Table2[[#This Row],[SKU]],'[1]All Skus'!$A:$Y,3,FALSE)),""))</f>
        <v>Networked AV</v>
      </c>
      <c r="C264" s="17" t="str">
        <f>(IF((VLOOKUP(Table2[[#This Row],[SKU]],'[1]All Skus'!$A:$Y,2,FALSE))="AMX",(VLOOKUP(Table2[[#This Row],[SKU]],'[1]All Skus'!$A:$Y,4,FALSE)),""))</f>
        <v>NMX-DEC-N2212A</v>
      </c>
      <c r="D264" s="18" t="str">
        <f>(IF((VLOOKUP(Table2[[#This Row],[SKU]],'[1]All Skus'!$A:$Y,2,FALSE))="AMX",(VLOOKUP(Table2[[#This Row],[SKU]],'[1]All Skus'!$A:$Y,5,FALSE)),""))</f>
        <v>AMX-NM</v>
      </c>
      <c r="E264" s="19">
        <f>(IF((VLOOKUP(Table2[[#This Row],[SKU]],'[1]All Skus'!$A:$Y,2,FALSE))="AMX",(VLOOKUP(Table2[[#This Row],[SKU]],'[1]All Skus'!$A:$Y,6,FALSE)),""))</f>
        <v>0</v>
      </c>
      <c r="F264" s="19" t="str">
        <f>(IF((VLOOKUP(Table2[[#This Row],[SKU]],'[1]All Skus'!$A:$Y,2,FALSE))="AMX",(VLOOKUP(Table2[[#This Row],[SKU]],'[1]All Skus'!$A:$Y,7,FALSE)),""))</f>
        <v>Limited Quantity</v>
      </c>
      <c r="G264" s="20" t="str">
        <f>(IF((VLOOKUP(Table2[[#This Row],[SKU]],'[1]All Skus'!$A:$Y,2,FALSE))="AMX",(VLOOKUP(Table2[[#This Row],[SKU]],'[1]All Skus'!$A:$Y,8,FALSE)),""))</f>
        <v>JPEG 2000 Digital Cinema Grade AV over IP Decoder, HDMI, AES67 Support, Stand-alone</v>
      </c>
      <c r="H264" s="20" t="str">
        <f>(IF((VLOOKUP(Table2[[#This Row],[SKU]],'[1]All Skus'!$A:$Y,2,FALSE))="AMX",(VLOOKUP(Table2[[#This Row],[SKU]],'[1]All Skus'!$A:$Y,9,FALSE)),""))</f>
        <v>SVSI Stand-alone JPEG2000 Decoder with ultra-low latency for 1080p/60hz, RJ45, serial, balanced audio, VGA, and HDMI connectors, AES67 compatible (power supply included)</v>
      </c>
      <c r="I264" s="21">
        <f>(IF((VLOOKUP(Table2[[#This Row],[SKU]],'[1]All Skus'!$A:$Y,2,FALSE))="AMX",(VLOOKUP(Table2[[#This Row],[SKU]],'[1]All Skus'!$A:$Y,10,FALSE)),""))</f>
        <v>1631.52</v>
      </c>
      <c r="J264" s="21">
        <f>(IF((VLOOKUP(Table2[[#This Row],[SKU]],'[1]All Skus'!$A:$Y,2,FALSE))="AMX",(VLOOKUP(Table2[[#This Row],[SKU]],'[1]All Skus'!$A:$Y,11,FALSE)),""))</f>
        <v>1631.52</v>
      </c>
      <c r="K264" s="22">
        <f>(IF((VLOOKUP(Table2[[#This Row],[SKU]],'[1]All Skus'!$A:$Y,2,FALSE))="AMX",(VLOOKUP(Table2[[#This Row],[SKU]],'[1]All Skus'!$A:$Y,15,FALSE)),""))</f>
        <v>0</v>
      </c>
      <c r="L264" s="18">
        <f>(IF((VLOOKUP(Table2[[#This Row],[SKU]],'[1]All Skus'!$A:$Y,2,FALSE))="AMX",(VLOOKUP(Table2[[#This Row],[SKU]],'[1]All Skus'!$A:$Y,16,FALSE)),""))</f>
        <v>0</v>
      </c>
      <c r="M264" s="18">
        <f>(IF((VLOOKUP(Table2[[#This Row],[SKU]],'[1]All Skus'!$A:$Y,2,FALSE))="AMX",(VLOOKUP(Table2[[#This Row],[SKU]],'[1]All Skus'!$A:$Y,17,FALSE)),""))</f>
        <v>0</v>
      </c>
      <c r="N264" s="23">
        <f>(IF((VLOOKUP(Table2[[#This Row],[SKU]],'[1]All Skus'!$A:$Y,2,FALSE))="AMX",(VLOOKUP(Table2[[#This Row],[SKU]],'[1]All Skus'!$A:$Y,18,FALSE)),""))</f>
        <v>1.55</v>
      </c>
      <c r="O264" s="23">
        <f>(IF((VLOOKUP(Table2[[#This Row],[SKU]],'[1]All Skus'!$A:$Y,2,FALSE))="AMX",(VLOOKUP(Table2[[#This Row],[SKU]],'[1]All Skus'!$A:$Y,19,FALSE)),""))</f>
        <v>7.88</v>
      </c>
      <c r="P264" s="23">
        <f>(IF((VLOOKUP(Table2[[#This Row],[SKU]],'[1]All Skus'!$A:$Y,2,FALSE))="AMX",(VLOOKUP(Table2[[#This Row],[SKU]],'[1]All Skus'!$A:$Y,20,FALSE)),""))</f>
        <v>5.5</v>
      </c>
      <c r="Q264" s="23">
        <f>(IF((VLOOKUP(Table2[[#This Row],[SKU]],'[1]All Skus'!$A:$Y,2,FALSE))="AMX",(VLOOKUP(Table2[[#This Row],[SKU]],'[1]All Skus'!$A:$Y,21,FALSE)),""))</f>
        <v>1.05</v>
      </c>
      <c r="R264" s="18" t="str">
        <f>(IF((VLOOKUP(Table2[[#This Row],[SKU]],'[1]All Skus'!$A:$Y,2,FALSE))="AMX",(VLOOKUP(Table2[[#This Row],[SKU]],'[1]All Skus'!$A:$Y,22,FALSE)),""))</f>
        <v>MX</v>
      </c>
      <c r="S264" s="18" t="str">
        <f>(IF((VLOOKUP(Table2[[#This Row],[SKU]],'[1]All Skus'!$A:$Y,2,FALSE))="AMX",(VLOOKUP(Table2[[#This Row],[SKU]],'[1]All Skus'!$A:$Y,23,FALSE)),""))</f>
        <v>Compliant</v>
      </c>
      <c r="T264" s="24" t="str">
        <f>(IF((VLOOKUP(Table2[[#This Row],[SKU]],'[1]All Skus'!$A:$Y,2,FALSE))="AMX",(VLOOKUP(Table2[[#This Row],[SKU]],'[1]All Skus'!$A:$Y,24,FALSE)),""))</f>
        <v>https://www.amx.com/en-US/products/nmx-dec-n2212a-decoder</v>
      </c>
      <c r="U264" s="18">
        <v>262</v>
      </c>
    </row>
    <row r="265" spans="1:21" x14ac:dyDescent="0.3">
      <c r="A265" s="16" t="s">
        <v>283</v>
      </c>
      <c r="B265" s="17" t="str">
        <f>(IF((VLOOKUP(Table2[[#This Row],[SKU]],'[1]All Skus'!$A:$Y,2,FALSE))="AMX",(VLOOKUP(Table2[[#This Row],[SKU]],'[1]All Skus'!$A:$Y,3,FALSE)),""))</f>
        <v>Networked AV</v>
      </c>
      <c r="C265" s="17" t="str">
        <f>(IF((VLOOKUP(Table2[[#This Row],[SKU]],'[1]All Skus'!$A:$Y,2,FALSE))="AMX",(VLOOKUP(Table2[[#This Row],[SKU]],'[1]All Skus'!$A:$Y,4,FALSE)),""))</f>
        <v>NMX-DEC-N2222A</v>
      </c>
      <c r="D265" s="18" t="str">
        <f>(IF((VLOOKUP(Table2[[#This Row],[SKU]],'[1]All Skus'!$A:$Y,2,FALSE))="AMX",(VLOOKUP(Table2[[#This Row],[SKU]],'[1]All Skus'!$A:$Y,5,FALSE)),""))</f>
        <v>AMX-NM</v>
      </c>
      <c r="E265" s="19">
        <f>(IF((VLOOKUP(Table2[[#This Row],[SKU]],'[1]All Skus'!$A:$Y,2,FALSE))="AMX",(VLOOKUP(Table2[[#This Row],[SKU]],'[1]All Skus'!$A:$Y,6,FALSE)),""))</f>
        <v>0</v>
      </c>
      <c r="F265" s="19" t="str">
        <f>(IF((VLOOKUP(Table2[[#This Row],[SKU]],'[1]All Skus'!$A:$Y,2,FALSE))="AMX",(VLOOKUP(Table2[[#This Row],[SKU]],'[1]All Skus'!$A:$Y,7,FALSE)),""))</f>
        <v>Limited Quantity</v>
      </c>
      <c r="G265" s="26" t="str">
        <f>(IF((VLOOKUP(Table2[[#This Row],[SKU]],'[1]All Skus'!$A:$Y,2,FALSE))="AMX",(VLOOKUP(Table2[[#This Row],[SKU]],'[1]All Skus'!$A:$Y,8,FALSE)),""))</f>
        <v>JPEG 2000 Digital Cinema Grade AV over IP Decoder, HDMI, AES67 Support, Stand-alone</v>
      </c>
      <c r="H265" s="26" t="str">
        <f>(IF((VLOOKUP(Table2[[#This Row],[SKU]],'[1]All Skus'!$A:$Y,2,FALSE))="AMX",(VLOOKUP(Table2[[#This Row],[SKU]],'[1]All Skus'!$A:$Y,9,FALSE)),""))</f>
        <v>SVSI Stand-alone JPEG2000 Decoder with ultra-low latency for 1080p/60hz, RJ45 (with PoE), IR, serial, balanced audio, VGA, and HDMI connectors, AES67 compatible (power supply not included)</v>
      </c>
      <c r="I265" s="21">
        <f>(IF((VLOOKUP(Table2[[#This Row],[SKU]],'[1]All Skus'!$A:$Y,2,FALSE))="AMX",(VLOOKUP(Table2[[#This Row],[SKU]],'[1]All Skus'!$A:$Y,10,FALSE)),""))</f>
        <v>2060.8200000000002</v>
      </c>
      <c r="J265" s="21">
        <f>(IF((VLOOKUP(Table2[[#This Row],[SKU]],'[1]All Skus'!$A:$Y,2,FALSE))="AMX",(VLOOKUP(Table2[[#This Row],[SKU]],'[1]All Skus'!$A:$Y,11,FALSE)),""))</f>
        <v>2060.8200000000002</v>
      </c>
      <c r="K265" s="22">
        <f>(IF((VLOOKUP(Table2[[#This Row],[SKU]],'[1]All Skus'!$A:$Y,2,FALSE))="AMX",(VLOOKUP(Table2[[#This Row],[SKU]],'[1]All Skus'!$A:$Y,15,FALSE)),""))</f>
        <v>0</v>
      </c>
      <c r="L265" s="18">
        <f>(IF((VLOOKUP(Table2[[#This Row],[SKU]],'[1]All Skus'!$A:$Y,2,FALSE))="AMX",(VLOOKUP(Table2[[#This Row],[SKU]],'[1]All Skus'!$A:$Y,16,FALSE)),""))</f>
        <v>718878024218</v>
      </c>
      <c r="M265" s="18">
        <f>(IF((VLOOKUP(Table2[[#This Row],[SKU]],'[1]All Skus'!$A:$Y,2,FALSE))="AMX",(VLOOKUP(Table2[[#This Row],[SKU]],'[1]All Skus'!$A:$Y,17,FALSE)),""))</f>
        <v>0</v>
      </c>
      <c r="N265" s="23">
        <f>(IF((VLOOKUP(Table2[[#This Row],[SKU]],'[1]All Skus'!$A:$Y,2,FALSE))="AMX",(VLOOKUP(Table2[[#This Row],[SKU]],'[1]All Skus'!$A:$Y,18,FALSE)),""))</f>
        <v>1.55</v>
      </c>
      <c r="O265" s="23">
        <f>(IF((VLOOKUP(Table2[[#This Row],[SKU]],'[1]All Skus'!$A:$Y,2,FALSE))="AMX",(VLOOKUP(Table2[[#This Row],[SKU]],'[1]All Skus'!$A:$Y,19,FALSE)),""))</f>
        <v>7.88</v>
      </c>
      <c r="P265" s="23">
        <f>(IF((VLOOKUP(Table2[[#This Row],[SKU]],'[1]All Skus'!$A:$Y,2,FALSE))="AMX",(VLOOKUP(Table2[[#This Row],[SKU]],'[1]All Skus'!$A:$Y,20,FALSE)),""))</f>
        <v>5.5</v>
      </c>
      <c r="Q265" s="23">
        <f>(IF((VLOOKUP(Table2[[#This Row],[SKU]],'[1]All Skus'!$A:$Y,2,FALSE))="AMX",(VLOOKUP(Table2[[#This Row],[SKU]],'[1]All Skus'!$A:$Y,21,FALSE)),""))</f>
        <v>1.05</v>
      </c>
      <c r="R265" s="18" t="str">
        <f>(IF((VLOOKUP(Table2[[#This Row],[SKU]],'[1]All Skus'!$A:$Y,2,FALSE))="AMX",(VLOOKUP(Table2[[#This Row],[SKU]],'[1]All Skus'!$A:$Y,22,FALSE)),""))</f>
        <v>MX</v>
      </c>
      <c r="S265" s="18" t="str">
        <f>(IF((VLOOKUP(Table2[[#This Row],[SKU]],'[1]All Skus'!$A:$Y,2,FALSE))="AMX",(VLOOKUP(Table2[[#This Row],[SKU]],'[1]All Skus'!$A:$Y,23,FALSE)),""))</f>
        <v>Compliant</v>
      </c>
      <c r="T265" s="24" t="str">
        <f>(IF((VLOOKUP(Table2[[#This Row],[SKU]],'[1]All Skus'!$A:$Y,2,FALSE))="AMX",(VLOOKUP(Table2[[#This Row],[SKU]],'[1]All Skus'!$A:$Y,24,FALSE)),""))</f>
        <v>https://www.amx.com/en-US/products/nmx-dec-n2222a-decoder</v>
      </c>
      <c r="U265" s="18">
        <v>263</v>
      </c>
    </row>
    <row r="266" spans="1:21" x14ac:dyDescent="0.3">
      <c r="A266" s="16" t="s">
        <v>284</v>
      </c>
      <c r="B266" s="17" t="str">
        <f>(IF((VLOOKUP(Table2[[#This Row],[SKU]],'[1]All Skus'!$A:$Y,2,FALSE))="AMX",(VLOOKUP(Table2[[#This Row],[SKU]],'[1]All Skus'!$A:$Y,3,FALSE)),""))</f>
        <v>Networked AV</v>
      </c>
      <c r="C266" s="17" t="str">
        <f>(IF((VLOOKUP(Table2[[#This Row],[SKU]],'[1]All Skus'!$A:$Y,2,FALSE))="AMX",(VLOOKUP(Table2[[#This Row],[SKU]],'[1]All Skus'!$A:$Y,4,FALSE)),""))</f>
        <v>NMX-ENC-N2312-C</v>
      </c>
      <c r="D266" s="18" t="str">
        <f>(IF((VLOOKUP(Table2[[#This Row],[SKU]],'[1]All Skus'!$A:$Y,2,FALSE))="AMX",(VLOOKUP(Table2[[#This Row],[SKU]],'[1]All Skus'!$A:$Y,5,FALSE)),""))</f>
        <v>AMX-NM</v>
      </c>
      <c r="E266" s="19">
        <f>(IF((VLOOKUP(Table2[[#This Row],[SKU]],'[1]All Skus'!$A:$Y,2,FALSE))="AMX",(VLOOKUP(Table2[[#This Row],[SKU]],'[1]All Skus'!$A:$Y,6,FALSE)),""))</f>
        <v>0</v>
      </c>
      <c r="F266" s="19">
        <f>(IF((VLOOKUP(Table2[[#This Row],[SKU]],'[1]All Skus'!$A:$Y,2,FALSE))="AMX",(VLOOKUP(Table2[[#This Row],[SKU]],'[1]All Skus'!$A:$Y,7,FALSE)),""))</f>
        <v>0</v>
      </c>
      <c r="G266" s="20" t="str">
        <f>(IF((VLOOKUP(Table2[[#This Row],[SKU]],'[1]All Skus'!$A:$Y,2,FALSE))="AMX",(VLOOKUP(Table2[[#This Row],[SKU]],'[1]All Skus'!$A:$Y,8,FALSE)),""))</f>
        <v>N2300 Series 4K UHD Video over IP Card Encoder with KVM, PoE, Card</v>
      </c>
      <c r="H266" s="20" t="str">
        <f>(IF((VLOOKUP(Table2[[#This Row],[SKU]],'[1]All Skus'!$A:$Y,2,FALSE))="AMX",(VLOOKUP(Table2[[#This Row],[SKU]],'[1]All Skus'!$A:$Y,9,FALSE)),""))</f>
        <v>SVSI N2300 Series  4K Encoder card with one SFP fiber/RJ45 copper network port cage, and one RJ45 (with PoE), IR, serial, KVM-over IP keyboard and mouse operation, balanced audio, HDMI connection, (SFP module included) - must be used in conjunction with NMX-ACC-N9206 Rack Mount Cage</v>
      </c>
      <c r="I266" s="21">
        <f>(IF((VLOOKUP(Table2[[#This Row],[SKU]],'[1]All Skus'!$A:$Y,2,FALSE))="AMX",(VLOOKUP(Table2[[#This Row],[SKU]],'[1]All Skus'!$A:$Y,10,FALSE)),""))</f>
        <v>1350</v>
      </c>
      <c r="J266" s="21">
        <f>(IF((VLOOKUP(Table2[[#This Row],[SKU]],'[1]All Skus'!$A:$Y,2,FALSE))="AMX",(VLOOKUP(Table2[[#This Row],[SKU]],'[1]All Skus'!$A:$Y,11,FALSE)),""))</f>
        <v>1350</v>
      </c>
      <c r="K266" s="22">
        <f>(IF((VLOOKUP(Table2[[#This Row],[SKU]],'[1]All Skus'!$A:$Y,2,FALSE))="AMX",(VLOOKUP(Table2[[#This Row],[SKU]],'[1]All Skus'!$A:$Y,15,FALSE)),""))</f>
        <v>0</v>
      </c>
      <c r="L266" s="18">
        <f>(IF((VLOOKUP(Table2[[#This Row],[SKU]],'[1]All Skus'!$A:$Y,2,FALSE))="AMX",(VLOOKUP(Table2[[#This Row],[SKU]],'[1]All Skus'!$A:$Y,16,FALSE)),""))</f>
        <v>718878024423</v>
      </c>
      <c r="M266" s="18">
        <f>(IF((VLOOKUP(Table2[[#This Row],[SKU]],'[1]All Skus'!$A:$Y,2,FALSE))="AMX",(VLOOKUP(Table2[[#This Row],[SKU]],'[1]All Skus'!$A:$Y,17,FALSE)),""))</f>
        <v>0</v>
      </c>
      <c r="N266" s="23">
        <f>(IF((VLOOKUP(Table2[[#This Row],[SKU]],'[1]All Skus'!$A:$Y,2,FALSE))="AMX",(VLOOKUP(Table2[[#This Row],[SKU]],'[1]All Skus'!$A:$Y,18,FALSE)),""))</f>
        <v>1.55</v>
      </c>
      <c r="O266" s="23">
        <f>(IF((VLOOKUP(Table2[[#This Row],[SKU]],'[1]All Skus'!$A:$Y,2,FALSE))="AMX",(VLOOKUP(Table2[[#This Row],[SKU]],'[1]All Skus'!$A:$Y,19,FALSE)),""))</f>
        <v>7.88</v>
      </c>
      <c r="P266" s="23">
        <f>(IF((VLOOKUP(Table2[[#This Row],[SKU]],'[1]All Skus'!$A:$Y,2,FALSE))="AMX",(VLOOKUP(Table2[[#This Row],[SKU]],'[1]All Skus'!$A:$Y,20,FALSE)),""))</f>
        <v>5.5</v>
      </c>
      <c r="Q266" s="23">
        <f>(IF((VLOOKUP(Table2[[#This Row],[SKU]],'[1]All Skus'!$A:$Y,2,FALSE))="AMX",(VLOOKUP(Table2[[#This Row],[SKU]],'[1]All Skus'!$A:$Y,21,FALSE)),""))</f>
        <v>1.05</v>
      </c>
      <c r="R266" s="18" t="str">
        <f>(IF((VLOOKUP(Table2[[#This Row],[SKU]],'[1]All Skus'!$A:$Y,2,FALSE))="AMX",(VLOOKUP(Table2[[#This Row],[SKU]],'[1]All Skus'!$A:$Y,22,FALSE)),""))</f>
        <v>TW</v>
      </c>
      <c r="S266" s="18" t="str">
        <f>(IF((VLOOKUP(Table2[[#This Row],[SKU]],'[1]All Skus'!$A:$Y,2,FALSE))="AMX",(VLOOKUP(Table2[[#This Row],[SKU]],'[1]All Skus'!$A:$Y,23,FALSE)),""))</f>
        <v>Compliant</v>
      </c>
      <c r="T266" s="24" t="str">
        <f>(IF((VLOOKUP(Table2[[#This Row],[SKU]],'[1]All Skus'!$A:$Y,2,FALSE))="AMX",(VLOOKUP(Table2[[#This Row],[SKU]],'[1]All Skus'!$A:$Y,24,FALSE)),""))</f>
        <v>https://www.amx.com/en-US/products/nmx-enc-n2312-c-encoder-card</v>
      </c>
      <c r="U266" s="18">
        <v>264</v>
      </c>
    </row>
    <row r="267" spans="1:21" x14ac:dyDescent="0.3">
      <c r="A267" s="16" t="s">
        <v>285</v>
      </c>
      <c r="B267" s="17" t="str">
        <f>(IF((VLOOKUP(Table2[[#This Row],[SKU]],'[1]All Skus'!$A:$Y,2,FALSE))="AMX",(VLOOKUP(Table2[[#This Row],[SKU]],'[1]All Skus'!$A:$Y,3,FALSE)),""))</f>
        <v>Networked AV</v>
      </c>
      <c r="C267" s="17" t="str">
        <f>(IF((VLOOKUP(Table2[[#This Row],[SKU]],'[1]All Skus'!$A:$Y,2,FALSE))="AMX",(VLOOKUP(Table2[[#This Row],[SKU]],'[1]All Skus'!$A:$Y,4,FALSE)),""))</f>
        <v>NMX-ENC-N2312</v>
      </c>
      <c r="D267" s="18" t="str">
        <f>(IF((VLOOKUP(Table2[[#This Row],[SKU]],'[1]All Skus'!$A:$Y,2,FALSE))="AMX",(VLOOKUP(Table2[[#This Row],[SKU]],'[1]All Skus'!$A:$Y,5,FALSE)),""))</f>
        <v>AMX-NM</v>
      </c>
      <c r="E267" s="19">
        <f>(IF((VLOOKUP(Table2[[#This Row],[SKU]],'[1]All Skus'!$A:$Y,2,FALSE))="AMX",(VLOOKUP(Table2[[#This Row],[SKU]],'[1]All Skus'!$A:$Y,6,FALSE)),""))</f>
        <v>0</v>
      </c>
      <c r="F267" s="19">
        <f>(IF((VLOOKUP(Table2[[#This Row],[SKU]],'[1]All Skus'!$A:$Y,2,FALSE))="AMX",(VLOOKUP(Table2[[#This Row],[SKU]],'[1]All Skus'!$A:$Y,7,FALSE)),""))</f>
        <v>0</v>
      </c>
      <c r="G267" s="20" t="str">
        <f>(IF((VLOOKUP(Table2[[#This Row],[SKU]],'[1]All Skus'!$A:$Y,2,FALSE))="AMX",(VLOOKUP(Table2[[#This Row],[SKU]],'[1]All Skus'!$A:$Y,8,FALSE)),""))</f>
        <v>N2300 Series 4K UHD Video over IP Stand Alone Encoder with KVM, PoE, Stand-alone</v>
      </c>
      <c r="H267" s="20" t="str">
        <f>(IF((VLOOKUP(Table2[[#This Row],[SKU]],'[1]All Skus'!$A:$Y,2,FALSE))="AMX",(VLOOKUP(Table2[[#This Row],[SKU]],'[1]All Skus'!$A:$Y,9,FALSE)),""))</f>
        <v xml:space="preserve">SVSI N2300 Series stand-alone 4K Encoder with one SFP fiber/RJ45 copper network port cage, and one RJ45 (with PoE), IR, serial, KVM-over IP keyboard and mouse operation, balanced audio, HDMI connection, (SFP module included, power supply not included) </v>
      </c>
      <c r="I267" s="21">
        <f>(IF((VLOOKUP(Table2[[#This Row],[SKU]],'[1]All Skus'!$A:$Y,2,FALSE))="AMX",(VLOOKUP(Table2[[#This Row],[SKU]],'[1]All Skus'!$A:$Y,10,FALSE)),""))</f>
        <v>1355</v>
      </c>
      <c r="J267" s="21">
        <f>(IF((VLOOKUP(Table2[[#This Row],[SKU]],'[1]All Skus'!$A:$Y,2,FALSE))="AMX",(VLOOKUP(Table2[[#This Row],[SKU]],'[1]All Skus'!$A:$Y,11,FALSE)),""))</f>
        <v>1355</v>
      </c>
      <c r="K267" s="22">
        <f>(IF((VLOOKUP(Table2[[#This Row],[SKU]],'[1]All Skus'!$A:$Y,2,FALSE))="AMX",(VLOOKUP(Table2[[#This Row],[SKU]],'[1]All Skus'!$A:$Y,15,FALSE)),""))</f>
        <v>0</v>
      </c>
      <c r="L267" s="18">
        <f>(IF((VLOOKUP(Table2[[#This Row],[SKU]],'[1]All Skus'!$A:$Y,2,FALSE))="AMX",(VLOOKUP(Table2[[#This Row],[SKU]],'[1]All Skus'!$A:$Y,16,FALSE)),""))</f>
        <v>718878025758</v>
      </c>
      <c r="M267" s="18">
        <f>(IF((VLOOKUP(Table2[[#This Row],[SKU]],'[1]All Skus'!$A:$Y,2,FALSE))="AMX",(VLOOKUP(Table2[[#This Row],[SKU]],'[1]All Skus'!$A:$Y,17,FALSE)),""))</f>
        <v>0</v>
      </c>
      <c r="N267" s="23">
        <f>(IF((VLOOKUP(Table2[[#This Row],[SKU]],'[1]All Skus'!$A:$Y,2,FALSE))="AMX",(VLOOKUP(Table2[[#This Row],[SKU]],'[1]All Skus'!$A:$Y,18,FALSE)),""))</f>
        <v>1.55</v>
      </c>
      <c r="O267" s="23">
        <f>(IF((VLOOKUP(Table2[[#This Row],[SKU]],'[1]All Skus'!$A:$Y,2,FALSE))="AMX",(VLOOKUP(Table2[[#This Row],[SKU]],'[1]All Skus'!$A:$Y,19,FALSE)),""))</f>
        <v>7.88</v>
      </c>
      <c r="P267" s="23">
        <f>(IF((VLOOKUP(Table2[[#This Row],[SKU]],'[1]All Skus'!$A:$Y,2,FALSE))="AMX",(VLOOKUP(Table2[[#This Row],[SKU]],'[1]All Skus'!$A:$Y,20,FALSE)),""))</f>
        <v>5.5</v>
      </c>
      <c r="Q267" s="23">
        <f>(IF((VLOOKUP(Table2[[#This Row],[SKU]],'[1]All Skus'!$A:$Y,2,FALSE))="AMX",(VLOOKUP(Table2[[#This Row],[SKU]],'[1]All Skus'!$A:$Y,21,FALSE)),""))</f>
        <v>1.05</v>
      </c>
      <c r="R267" s="18" t="str">
        <f>(IF((VLOOKUP(Table2[[#This Row],[SKU]],'[1]All Skus'!$A:$Y,2,FALSE))="AMX",(VLOOKUP(Table2[[#This Row],[SKU]],'[1]All Skus'!$A:$Y,22,FALSE)),""))</f>
        <v>TW</v>
      </c>
      <c r="S267" s="18" t="str">
        <f>(IF((VLOOKUP(Table2[[#This Row],[SKU]],'[1]All Skus'!$A:$Y,2,FALSE))="AMX",(VLOOKUP(Table2[[#This Row],[SKU]],'[1]All Skus'!$A:$Y,23,FALSE)),""))</f>
        <v>Compliant</v>
      </c>
      <c r="T267" s="24" t="str">
        <f>(IF((VLOOKUP(Table2[[#This Row],[SKU]],'[1]All Skus'!$A:$Y,2,FALSE))="AMX",(VLOOKUP(Table2[[#This Row],[SKU]],'[1]All Skus'!$A:$Y,24,FALSE)),""))</f>
        <v>https://www.amx.com/en-US/products/nmx-enc-n2312-encoder</v>
      </c>
      <c r="U267" s="18">
        <v>265</v>
      </c>
    </row>
    <row r="268" spans="1:21" x14ac:dyDescent="0.3">
      <c r="A268" s="16" t="s">
        <v>286</v>
      </c>
      <c r="B268" s="17" t="str">
        <f>(IF((VLOOKUP(Table2[[#This Row],[SKU]],'[1]All Skus'!$A:$Y,2,FALSE))="AMX",(VLOOKUP(Table2[[#This Row],[SKU]],'[1]All Skus'!$A:$Y,3,FALSE)),""))</f>
        <v>Networked AV</v>
      </c>
      <c r="C268" s="17" t="str">
        <f>(IF((VLOOKUP(Table2[[#This Row],[SKU]],'[1]All Skus'!$A:$Y,2,FALSE))="AMX",(VLOOKUP(Table2[[#This Row],[SKU]],'[1]All Skus'!$A:$Y,4,FALSE)),""))</f>
        <v>NMX-DEC-N2322</v>
      </c>
      <c r="D268" s="18" t="str">
        <f>(IF((VLOOKUP(Table2[[#This Row],[SKU]],'[1]All Skus'!$A:$Y,2,FALSE))="AMX",(VLOOKUP(Table2[[#This Row],[SKU]],'[1]All Skus'!$A:$Y,5,FALSE)),""))</f>
        <v>AMX-NM</v>
      </c>
      <c r="E268" s="19">
        <f>(IF((VLOOKUP(Table2[[#This Row],[SKU]],'[1]All Skus'!$A:$Y,2,FALSE))="AMX",(VLOOKUP(Table2[[#This Row],[SKU]],'[1]All Skus'!$A:$Y,6,FALSE)),""))</f>
        <v>0</v>
      </c>
      <c r="F268" s="19">
        <f>(IF((VLOOKUP(Table2[[#This Row],[SKU]],'[1]All Skus'!$A:$Y,2,FALSE))="AMX",(VLOOKUP(Table2[[#This Row],[SKU]],'[1]All Skus'!$A:$Y,7,FALSE)),""))</f>
        <v>0</v>
      </c>
      <c r="G268" s="20" t="str">
        <f>(IF((VLOOKUP(Table2[[#This Row],[SKU]],'[1]All Skus'!$A:$Y,2,FALSE))="AMX",(VLOOKUP(Table2[[#This Row],[SKU]],'[1]All Skus'!$A:$Y,8,FALSE)),""))</f>
        <v>N2300 Series 4K UHD Video over IP Stand Alone Decoder with KVM, PoE, Stand-alone</v>
      </c>
      <c r="H268" s="20" t="str">
        <f>(IF((VLOOKUP(Table2[[#This Row],[SKU]],'[1]All Skus'!$A:$Y,2,FALSE))="AMX",(VLOOKUP(Table2[[#This Row],[SKU]],'[1]All Skus'!$A:$Y,9,FALSE)),""))</f>
        <v xml:space="preserve">SVSI N2300 Series stand-alone 4K Decoder with one SFP fiber/RJ45 copper network port cage, and one RJ45 (with PoE), IR, serial, KVM-over IP keyboard and mouse operation, balanced audio, HDMI connection, (SFP module included, power supply not included) </v>
      </c>
      <c r="I268" s="21">
        <f>(IF((VLOOKUP(Table2[[#This Row],[SKU]],'[1]All Skus'!$A:$Y,2,FALSE))="AMX",(VLOOKUP(Table2[[#This Row],[SKU]],'[1]All Skus'!$A:$Y,10,FALSE)),""))</f>
        <v>1230</v>
      </c>
      <c r="J268" s="21">
        <f>(IF((VLOOKUP(Table2[[#This Row],[SKU]],'[1]All Skus'!$A:$Y,2,FALSE))="AMX",(VLOOKUP(Table2[[#This Row],[SKU]],'[1]All Skus'!$A:$Y,11,FALSE)),""))</f>
        <v>1230</v>
      </c>
      <c r="K268" s="22">
        <f>(IF((VLOOKUP(Table2[[#This Row],[SKU]],'[1]All Skus'!$A:$Y,2,FALSE))="AMX",(VLOOKUP(Table2[[#This Row],[SKU]],'[1]All Skus'!$A:$Y,15,FALSE)),""))</f>
        <v>0</v>
      </c>
      <c r="L268" s="18">
        <f>(IF((VLOOKUP(Table2[[#This Row],[SKU]],'[1]All Skus'!$A:$Y,2,FALSE))="AMX",(VLOOKUP(Table2[[#This Row],[SKU]],'[1]All Skus'!$A:$Y,16,FALSE)),""))</f>
        <v>718878025765</v>
      </c>
      <c r="M268" s="18">
        <f>(IF((VLOOKUP(Table2[[#This Row],[SKU]],'[1]All Skus'!$A:$Y,2,FALSE))="AMX",(VLOOKUP(Table2[[#This Row],[SKU]],'[1]All Skus'!$A:$Y,17,FALSE)),""))</f>
        <v>0</v>
      </c>
      <c r="N268" s="23">
        <f>(IF((VLOOKUP(Table2[[#This Row],[SKU]],'[1]All Skus'!$A:$Y,2,FALSE))="AMX",(VLOOKUP(Table2[[#This Row],[SKU]],'[1]All Skus'!$A:$Y,18,FALSE)),""))</f>
        <v>1.55</v>
      </c>
      <c r="O268" s="23">
        <f>(IF((VLOOKUP(Table2[[#This Row],[SKU]],'[1]All Skus'!$A:$Y,2,FALSE))="AMX",(VLOOKUP(Table2[[#This Row],[SKU]],'[1]All Skus'!$A:$Y,19,FALSE)),""))</f>
        <v>7.88</v>
      </c>
      <c r="P268" s="23">
        <f>(IF((VLOOKUP(Table2[[#This Row],[SKU]],'[1]All Skus'!$A:$Y,2,FALSE))="AMX",(VLOOKUP(Table2[[#This Row],[SKU]],'[1]All Skus'!$A:$Y,20,FALSE)),""))</f>
        <v>5.5</v>
      </c>
      <c r="Q268" s="23">
        <f>(IF((VLOOKUP(Table2[[#This Row],[SKU]],'[1]All Skus'!$A:$Y,2,FALSE))="AMX",(VLOOKUP(Table2[[#This Row],[SKU]],'[1]All Skus'!$A:$Y,21,FALSE)),""))</f>
        <v>1.05</v>
      </c>
      <c r="R268" s="18" t="str">
        <f>(IF((VLOOKUP(Table2[[#This Row],[SKU]],'[1]All Skus'!$A:$Y,2,FALSE))="AMX",(VLOOKUP(Table2[[#This Row],[SKU]],'[1]All Skus'!$A:$Y,22,FALSE)),""))</f>
        <v>TW</v>
      </c>
      <c r="S268" s="18" t="str">
        <f>(IF((VLOOKUP(Table2[[#This Row],[SKU]],'[1]All Skus'!$A:$Y,2,FALSE))="AMX",(VLOOKUP(Table2[[#This Row],[SKU]],'[1]All Skus'!$A:$Y,23,FALSE)),""))</f>
        <v>Compliant</v>
      </c>
      <c r="T268" s="24" t="str">
        <f>(IF((VLOOKUP(Table2[[#This Row],[SKU]],'[1]All Skus'!$A:$Y,2,FALSE))="AMX",(VLOOKUP(Table2[[#This Row],[SKU]],'[1]All Skus'!$A:$Y,24,FALSE)),""))</f>
        <v>https://www.amx.com/en-US/products/nmx-dec-n2322-decoder</v>
      </c>
      <c r="U268" s="18">
        <v>266</v>
      </c>
    </row>
    <row r="269" spans="1:21" x14ac:dyDescent="0.3">
      <c r="A269" s="16" t="s">
        <v>287</v>
      </c>
      <c r="B269" s="17" t="str">
        <f>(IF((VLOOKUP(Table2[[#This Row],[SKU]],'[1]All Skus'!$A:$Y,2,FALSE))="AMX",(VLOOKUP(Table2[[#This Row],[SKU]],'[1]All Skus'!$A:$Y,3,FALSE)),""))</f>
        <v>Networked AV</v>
      </c>
      <c r="C269" s="17" t="str">
        <f>(IF((VLOOKUP(Table2[[#This Row],[SKU]],'[1]All Skus'!$A:$Y,2,FALSE))="AMX",(VLOOKUP(Table2[[#This Row],[SKU]],'[1]All Skus'!$A:$Y,4,FALSE)),""))</f>
        <v>NMX-WP-N2410</v>
      </c>
      <c r="D269" s="18" t="str">
        <f>(IF((VLOOKUP(Table2[[#This Row],[SKU]],'[1]All Skus'!$A:$Y,2,FALSE))="AMX",(VLOOKUP(Table2[[#This Row],[SKU]],'[1]All Skus'!$A:$Y,5,FALSE)),""))</f>
        <v>AMX-NM</v>
      </c>
      <c r="E269" s="19">
        <f>(IF((VLOOKUP(Table2[[#This Row],[SKU]],'[1]All Skus'!$A:$Y,2,FALSE))="AMX",(VLOOKUP(Table2[[#This Row],[SKU]],'[1]All Skus'!$A:$Y,6,FALSE)),""))</f>
        <v>0</v>
      </c>
      <c r="F269" s="19">
        <f>(IF((VLOOKUP(Table2[[#This Row],[SKU]],'[1]All Skus'!$A:$Y,2,FALSE))="AMX",(VLOOKUP(Table2[[#This Row],[SKU]],'[1]All Skus'!$A:$Y,7,FALSE)),""))</f>
        <v>0</v>
      </c>
      <c r="G269" s="20" t="str">
        <f>(IF((VLOOKUP(Table2[[#This Row],[SKU]],'[1]All Skus'!$A:$Y,2,FALSE))="AMX",(VLOOKUP(Table2[[#This Row],[SKU]],'[1]All Skus'!$A:$Y,8,FALSE)),""))</f>
        <v>N2400 Series 4K60 4:4:4 Windowing Processor, 4x1</v>
      </c>
      <c r="H269" s="20" t="str">
        <f>(IF((VLOOKUP(Table2[[#This Row],[SKU]],'[1]All Skus'!$A:$Y,2,FALSE))="AMX",(VLOOKUP(Table2[[#This Row],[SKU]],'[1]All Skus'!$A:$Y,9,FALSE)),""))</f>
        <v>NMX-WP-N2410, WINDOW PROC,N2400,4X1</v>
      </c>
      <c r="I269" s="21">
        <f>(IF((VLOOKUP(Table2[[#This Row],[SKU]],'[1]All Skus'!$A:$Y,2,FALSE))="AMX",(VLOOKUP(Table2[[#This Row],[SKU]],'[1]All Skus'!$A:$Y,10,FALSE)),""))</f>
        <v>12815</v>
      </c>
      <c r="J269" s="21">
        <f>(IF((VLOOKUP(Table2[[#This Row],[SKU]],'[1]All Skus'!$A:$Y,2,FALSE))="AMX",(VLOOKUP(Table2[[#This Row],[SKU]],'[1]All Skus'!$A:$Y,11,FALSE)),""))</f>
        <v>12815</v>
      </c>
      <c r="K269" s="22">
        <f>(IF((VLOOKUP(Table2[[#This Row],[SKU]],'[1]All Skus'!$A:$Y,2,FALSE))="AMX",(VLOOKUP(Table2[[#This Row],[SKU]],'[1]All Skus'!$A:$Y,15,FALSE)),""))</f>
        <v>0</v>
      </c>
      <c r="L269" s="18">
        <f>(IF((VLOOKUP(Table2[[#This Row],[SKU]],'[1]All Skus'!$A:$Y,2,FALSE))="AMX",(VLOOKUP(Table2[[#This Row],[SKU]],'[1]All Skus'!$A:$Y,16,FALSE)),""))</f>
        <v>718878026328</v>
      </c>
      <c r="M269" s="18">
        <f>(IF((VLOOKUP(Table2[[#This Row],[SKU]],'[1]All Skus'!$A:$Y,2,FALSE))="AMX",(VLOOKUP(Table2[[#This Row],[SKU]],'[1]All Skus'!$A:$Y,17,FALSE)),""))</f>
        <v>0</v>
      </c>
      <c r="N269" s="23">
        <f>(IF((VLOOKUP(Table2[[#This Row],[SKU]],'[1]All Skus'!$A:$Y,2,FALSE))="AMX",(VLOOKUP(Table2[[#This Row],[SKU]],'[1]All Skus'!$A:$Y,18,FALSE)),""))</f>
        <v>7.15</v>
      </c>
      <c r="O269" s="23">
        <f>(IF((VLOOKUP(Table2[[#This Row],[SKU]],'[1]All Skus'!$A:$Y,2,FALSE))="AMX",(VLOOKUP(Table2[[#This Row],[SKU]],'[1]All Skus'!$A:$Y,19,FALSE)),""))</f>
        <v>17.25</v>
      </c>
      <c r="P269" s="23">
        <f>(IF((VLOOKUP(Table2[[#This Row],[SKU]],'[1]All Skus'!$A:$Y,2,FALSE))="AMX",(VLOOKUP(Table2[[#This Row],[SKU]],'[1]All Skus'!$A:$Y,20,FALSE)),""))</f>
        <v>12</v>
      </c>
      <c r="Q269" s="23">
        <f>(IF((VLOOKUP(Table2[[#This Row],[SKU]],'[1]All Skus'!$A:$Y,2,FALSE))="AMX",(VLOOKUP(Table2[[#This Row],[SKU]],'[1]All Skus'!$A:$Y,21,FALSE)),""))</f>
        <v>1.75</v>
      </c>
      <c r="R269" s="18" t="str">
        <f>(IF((VLOOKUP(Table2[[#This Row],[SKU]],'[1]All Skus'!$A:$Y,2,FALSE))="AMX",(VLOOKUP(Table2[[#This Row],[SKU]],'[1]All Skus'!$A:$Y,22,FALSE)),""))</f>
        <v>US</v>
      </c>
      <c r="S269" s="18" t="str">
        <f>(IF((VLOOKUP(Table2[[#This Row],[SKU]],'[1]All Skus'!$A:$Y,2,FALSE))="AMX",(VLOOKUP(Table2[[#This Row],[SKU]],'[1]All Skus'!$A:$Y,23,FALSE)),""))</f>
        <v>Compliant</v>
      </c>
      <c r="T269" s="24" t="str">
        <f>(IF((VLOOKUP(Table2[[#This Row],[SKU]],'[1]All Skus'!$A:$Y,2,FALSE))="AMX",(VLOOKUP(Table2[[#This Row],[SKU]],'[1]All Skus'!$A:$Y,24,FALSE)),""))</f>
        <v>https://www.amx.com/en-US/products/nmx-wp-n2410-windowing-processor</v>
      </c>
      <c r="U269" s="18">
        <v>267</v>
      </c>
    </row>
    <row r="270" spans="1:21" x14ac:dyDescent="0.3">
      <c r="A270" s="16" t="s">
        <v>288</v>
      </c>
      <c r="B270" s="17" t="str">
        <f>(IF((VLOOKUP(Table2[[#This Row],[SKU]],'[1]All Skus'!$A:$Y,2,FALSE))="AMX",(VLOOKUP(Table2[[#This Row],[SKU]],'[1]All Skus'!$A:$Y,3,FALSE)),""))</f>
        <v>Networked AV</v>
      </c>
      <c r="C270" s="17" t="str">
        <f>(IF((VLOOKUP(Table2[[#This Row],[SKU]],'[1]All Skus'!$A:$Y,2,FALSE))="AMX",(VLOOKUP(Table2[[#This Row],[SKU]],'[1]All Skus'!$A:$Y,4,FALSE)),""))</f>
        <v>NMX-ENC-N2412A-C</v>
      </c>
      <c r="D270" s="18" t="str">
        <f>(IF((VLOOKUP(Table2[[#This Row],[SKU]],'[1]All Skus'!$A:$Y,2,FALSE))="AMX",(VLOOKUP(Table2[[#This Row],[SKU]],'[1]All Skus'!$A:$Y,5,FALSE)),""))</f>
        <v>AMX-NM</v>
      </c>
      <c r="E270" s="19">
        <f>(IF((VLOOKUP(Table2[[#This Row],[SKU]],'[1]All Skus'!$A:$Y,2,FALSE))="AMX",(VLOOKUP(Table2[[#This Row],[SKU]],'[1]All Skus'!$A:$Y,6,FALSE)),""))</f>
        <v>0</v>
      </c>
      <c r="F270" s="19">
        <f>(IF((VLOOKUP(Table2[[#This Row],[SKU]],'[1]All Skus'!$A:$Y,2,FALSE))="AMX",(VLOOKUP(Table2[[#This Row],[SKU]],'[1]All Skus'!$A:$Y,7,FALSE)),""))</f>
        <v>0</v>
      </c>
      <c r="G270" s="20" t="str">
        <f>(IF((VLOOKUP(Table2[[#This Row],[SKU]],'[1]All Skus'!$A:$Y,2,FALSE))="AMX",(VLOOKUP(Table2[[#This Row],[SKU]],'[1]All Skus'!$A:$Y,8,FALSE)),""))</f>
        <v>JPEG 2000 4K60 4:4:4 &amp; HDR Video Over IP Encoder Card with POE+, KVM, &amp; AES67, Card</v>
      </c>
      <c r="H270" s="20" t="str">
        <f>(IF((VLOOKUP(Table2[[#This Row],[SKU]],'[1]All Skus'!$A:$Y,2,FALSE))="AMX",(VLOOKUP(Table2[[#This Row],[SKU]],'[1]All Skus'!$A:$Y,9,FALSE)),""))</f>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
      <c r="I270" s="21">
        <f>(IF((VLOOKUP(Table2[[#This Row],[SKU]],'[1]All Skus'!$A:$Y,2,FALSE))="AMX",(VLOOKUP(Table2[[#This Row],[SKU]],'[1]All Skus'!$A:$Y,10,FALSE)),""))</f>
        <v>2910</v>
      </c>
      <c r="J270" s="21">
        <f>(IF((VLOOKUP(Table2[[#This Row],[SKU]],'[1]All Skus'!$A:$Y,2,FALSE))="AMX",(VLOOKUP(Table2[[#This Row],[SKU]],'[1]All Skus'!$A:$Y,11,FALSE)),""))</f>
        <v>2910</v>
      </c>
      <c r="K270" s="22">
        <f>(IF((VLOOKUP(Table2[[#This Row],[SKU]],'[1]All Skus'!$A:$Y,2,FALSE))="AMX",(VLOOKUP(Table2[[#This Row],[SKU]],'[1]All Skus'!$A:$Y,15,FALSE)),""))</f>
        <v>0</v>
      </c>
      <c r="L270" s="18">
        <f>(IF((VLOOKUP(Table2[[#This Row],[SKU]],'[1]All Skus'!$A:$Y,2,FALSE))="AMX",(VLOOKUP(Table2[[#This Row],[SKU]],'[1]All Skus'!$A:$Y,16,FALSE)),""))</f>
        <v>718878026359</v>
      </c>
      <c r="M270" s="18">
        <f>(IF((VLOOKUP(Table2[[#This Row],[SKU]],'[1]All Skus'!$A:$Y,2,FALSE))="AMX",(VLOOKUP(Table2[[#This Row],[SKU]],'[1]All Skus'!$A:$Y,17,FALSE)),""))</f>
        <v>0</v>
      </c>
      <c r="N270" s="23">
        <f>(IF((VLOOKUP(Table2[[#This Row],[SKU]],'[1]All Skus'!$A:$Y,2,FALSE))="AMX",(VLOOKUP(Table2[[#This Row],[SKU]],'[1]All Skus'!$A:$Y,18,FALSE)),""))</f>
        <v>1.65</v>
      </c>
      <c r="O270" s="23">
        <f>(IF((VLOOKUP(Table2[[#This Row],[SKU]],'[1]All Skus'!$A:$Y,2,FALSE))="AMX",(VLOOKUP(Table2[[#This Row],[SKU]],'[1]All Skus'!$A:$Y,19,FALSE)),""))</f>
        <v>7.88</v>
      </c>
      <c r="P270" s="23">
        <f>(IF((VLOOKUP(Table2[[#This Row],[SKU]],'[1]All Skus'!$A:$Y,2,FALSE))="AMX",(VLOOKUP(Table2[[#This Row],[SKU]],'[1]All Skus'!$A:$Y,20,FALSE)),""))</f>
        <v>5.5</v>
      </c>
      <c r="Q270" s="23">
        <f>(IF((VLOOKUP(Table2[[#This Row],[SKU]],'[1]All Skus'!$A:$Y,2,FALSE))="AMX",(VLOOKUP(Table2[[#This Row],[SKU]],'[1]All Skus'!$A:$Y,21,FALSE)),""))</f>
        <v>1.05</v>
      </c>
      <c r="R270" s="18" t="str">
        <f>(IF((VLOOKUP(Table2[[#This Row],[SKU]],'[1]All Skus'!$A:$Y,2,FALSE))="AMX",(VLOOKUP(Table2[[#This Row],[SKU]],'[1]All Skus'!$A:$Y,22,FALSE)),""))</f>
        <v>US</v>
      </c>
      <c r="S270" s="18" t="str">
        <f>(IF((VLOOKUP(Table2[[#This Row],[SKU]],'[1]All Skus'!$A:$Y,2,FALSE))="AMX",(VLOOKUP(Table2[[#This Row],[SKU]],'[1]All Skus'!$A:$Y,23,FALSE)),""))</f>
        <v>Compliant</v>
      </c>
      <c r="T270" s="24" t="str">
        <f>(IF((VLOOKUP(Table2[[#This Row],[SKU]],'[1]All Skus'!$A:$Y,2,FALSE))="AMX",(VLOOKUP(Table2[[#This Row],[SKU]],'[1]All Skus'!$A:$Y,24,FALSE)),""))</f>
        <v>https://www.amx.com/en-US/products/nmx-enc-n2412a-c-encoder-card</v>
      </c>
      <c r="U270" s="18">
        <v>268</v>
      </c>
    </row>
    <row r="271" spans="1:21" x14ac:dyDescent="0.3">
      <c r="A271" s="16" t="s">
        <v>289</v>
      </c>
      <c r="B271" s="17" t="str">
        <f>(IF((VLOOKUP(Table2[[#This Row],[SKU]],'[1]All Skus'!$A:$Y,2,FALSE))="AMX",(VLOOKUP(Table2[[#This Row],[SKU]],'[1]All Skus'!$A:$Y,3,FALSE)),""))</f>
        <v>Networked AV</v>
      </c>
      <c r="C271" s="17" t="str">
        <f>(IF((VLOOKUP(Table2[[#This Row],[SKU]],'[1]All Skus'!$A:$Y,2,FALSE))="AMX",(VLOOKUP(Table2[[#This Row],[SKU]],'[1]All Skus'!$A:$Y,4,FALSE)),""))</f>
        <v>NMX-ENC-N2412A</v>
      </c>
      <c r="D271" s="18" t="str">
        <f>(IF((VLOOKUP(Table2[[#This Row],[SKU]],'[1]All Skus'!$A:$Y,2,FALSE))="AMX",(VLOOKUP(Table2[[#This Row],[SKU]],'[1]All Skus'!$A:$Y,5,FALSE)),""))</f>
        <v>AMX-NM</v>
      </c>
      <c r="E271" s="19">
        <f>(IF((VLOOKUP(Table2[[#This Row],[SKU]],'[1]All Skus'!$A:$Y,2,FALSE))="AMX",(VLOOKUP(Table2[[#This Row],[SKU]],'[1]All Skus'!$A:$Y,6,FALSE)),""))</f>
        <v>0</v>
      </c>
      <c r="F271" s="19">
        <f>(IF((VLOOKUP(Table2[[#This Row],[SKU]],'[1]All Skus'!$A:$Y,2,FALSE))="AMX",(VLOOKUP(Table2[[#This Row],[SKU]],'[1]All Skus'!$A:$Y,7,FALSE)),""))</f>
        <v>0</v>
      </c>
      <c r="G271" s="20" t="str">
        <f>(IF((VLOOKUP(Table2[[#This Row],[SKU]],'[1]All Skus'!$A:$Y,2,FALSE))="AMX",(VLOOKUP(Table2[[#This Row],[SKU]],'[1]All Skus'!$A:$Y,8,FALSE)),""))</f>
        <v>JPEG 2000 4K60 4:4:4 &amp; HDR Video Over IP Encoder, Stand Alone with POE+, KVM, &amp; AES67, Stand-alone</v>
      </c>
      <c r="H271" s="20" t="str">
        <f>(IF((VLOOKUP(Table2[[#This Row],[SKU]],'[1]All Skus'!$A:$Y,2,FALSE))="AMX",(VLOOKUP(Table2[[#This Row],[SKU]],'[1]All Skus'!$A:$Y,9,FALSE)),""))</f>
        <v>N2400 Series JPEG2000 stand-alone 4K Encoder, 4K 60 4:4:4 with one SFP fiber/RJ45 copper network port cage, one RJ45 (with PoE), serial, KVM-over IP keyboard and mouse operation, balanced audio, AES67 interoperability, HDMI connection (SFP module not included)</v>
      </c>
      <c r="I271" s="21">
        <f>(IF((VLOOKUP(Table2[[#This Row],[SKU]],'[1]All Skus'!$A:$Y,2,FALSE))="AMX",(VLOOKUP(Table2[[#This Row],[SKU]],'[1]All Skus'!$A:$Y,10,FALSE)),""))</f>
        <v>2970</v>
      </c>
      <c r="J271" s="21">
        <f>(IF((VLOOKUP(Table2[[#This Row],[SKU]],'[1]All Skus'!$A:$Y,2,FALSE))="AMX",(VLOOKUP(Table2[[#This Row],[SKU]],'[1]All Skus'!$A:$Y,11,FALSE)),""))</f>
        <v>2970</v>
      </c>
      <c r="K271" s="22">
        <f>(IF((VLOOKUP(Table2[[#This Row],[SKU]],'[1]All Skus'!$A:$Y,2,FALSE))="AMX",(VLOOKUP(Table2[[#This Row],[SKU]],'[1]All Skus'!$A:$Y,15,FALSE)),""))</f>
        <v>0</v>
      </c>
      <c r="L271" s="18">
        <f>(IF((VLOOKUP(Table2[[#This Row],[SKU]],'[1]All Skus'!$A:$Y,2,FALSE))="AMX",(VLOOKUP(Table2[[#This Row],[SKU]],'[1]All Skus'!$A:$Y,16,FALSE)),""))</f>
        <v>718878034798</v>
      </c>
      <c r="M271" s="18">
        <f>(IF((VLOOKUP(Table2[[#This Row],[SKU]],'[1]All Skus'!$A:$Y,2,FALSE))="AMX",(VLOOKUP(Table2[[#This Row],[SKU]],'[1]All Skus'!$A:$Y,17,FALSE)),""))</f>
        <v>0</v>
      </c>
      <c r="N271" s="23">
        <f>(IF((VLOOKUP(Table2[[#This Row],[SKU]],'[1]All Skus'!$A:$Y,2,FALSE))="AMX",(VLOOKUP(Table2[[#This Row],[SKU]],'[1]All Skus'!$A:$Y,18,FALSE)),""))</f>
        <v>1.65</v>
      </c>
      <c r="O271" s="23">
        <f>(IF((VLOOKUP(Table2[[#This Row],[SKU]],'[1]All Skus'!$A:$Y,2,FALSE))="AMX",(VLOOKUP(Table2[[#This Row],[SKU]],'[1]All Skus'!$A:$Y,19,FALSE)),""))</f>
        <v>7.88</v>
      </c>
      <c r="P271" s="23">
        <f>(IF((VLOOKUP(Table2[[#This Row],[SKU]],'[1]All Skus'!$A:$Y,2,FALSE))="AMX",(VLOOKUP(Table2[[#This Row],[SKU]],'[1]All Skus'!$A:$Y,20,FALSE)),""))</f>
        <v>5.5</v>
      </c>
      <c r="Q271" s="23">
        <f>(IF((VLOOKUP(Table2[[#This Row],[SKU]],'[1]All Skus'!$A:$Y,2,FALSE))="AMX",(VLOOKUP(Table2[[#This Row],[SKU]],'[1]All Skus'!$A:$Y,21,FALSE)),""))</f>
        <v>1.05</v>
      </c>
      <c r="R271" s="18" t="str">
        <f>(IF((VLOOKUP(Table2[[#This Row],[SKU]],'[1]All Skus'!$A:$Y,2,FALSE))="AMX",(VLOOKUP(Table2[[#This Row],[SKU]],'[1]All Skus'!$A:$Y,22,FALSE)),""))</f>
        <v>US</v>
      </c>
      <c r="S271" s="18" t="str">
        <f>(IF((VLOOKUP(Table2[[#This Row],[SKU]],'[1]All Skus'!$A:$Y,2,FALSE))="AMX",(VLOOKUP(Table2[[#This Row],[SKU]],'[1]All Skus'!$A:$Y,23,FALSE)),""))</f>
        <v>Compliant</v>
      </c>
      <c r="T271" s="24" t="str">
        <f>(IF((VLOOKUP(Table2[[#This Row],[SKU]],'[1]All Skus'!$A:$Y,2,FALSE))="AMX",(VLOOKUP(Table2[[#This Row],[SKU]],'[1]All Skus'!$A:$Y,24,FALSE)),""))</f>
        <v>https://www.amx.com/en-US/products/nmx-enc-n2412a-encoder</v>
      </c>
      <c r="U271" s="18">
        <v>269</v>
      </c>
    </row>
    <row r="272" spans="1:21" x14ac:dyDescent="0.3">
      <c r="A272" s="16" t="s">
        <v>290</v>
      </c>
      <c r="B272" s="17" t="str">
        <f>(IF((VLOOKUP(Table2[[#This Row],[SKU]],'[1]All Skus'!$A:$Y,2,FALSE))="AMX",(VLOOKUP(Table2[[#This Row],[SKU]],'[1]All Skus'!$A:$Y,3,FALSE)),""))</f>
        <v>Networked AV</v>
      </c>
      <c r="C272" s="17" t="str">
        <f>(IF((VLOOKUP(Table2[[#This Row],[SKU]],'[1]All Skus'!$A:$Y,2,FALSE))="AMX",(VLOOKUP(Table2[[#This Row],[SKU]],'[1]All Skus'!$A:$Y,4,FALSE)),""))</f>
        <v>NMX-DEC-N2422A</v>
      </c>
      <c r="D272" s="18" t="str">
        <f>(IF((VLOOKUP(Table2[[#This Row],[SKU]],'[1]All Skus'!$A:$Y,2,FALSE))="AMX",(VLOOKUP(Table2[[#This Row],[SKU]],'[1]All Skus'!$A:$Y,5,FALSE)),""))</f>
        <v>AMX-NM</v>
      </c>
      <c r="E272" s="19">
        <f>(IF((VLOOKUP(Table2[[#This Row],[SKU]],'[1]All Skus'!$A:$Y,2,FALSE))="AMX",(VLOOKUP(Table2[[#This Row],[SKU]],'[1]All Skus'!$A:$Y,6,FALSE)),""))</f>
        <v>0</v>
      </c>
      <c r="F272" s="19">
        <f>(IF((VLOOKUP(Table2[[#This Row],[SKU]],'[1]All Skus'!$A:$Y,2,FALSE))="AMX",(VLOOKUP(Table2[[#This Row],[SKU]],'[1]All Skus'!$A:$Y,7,FALSE)),""))</f>
        <v>0</v>
      </c>
      <c r="G272" s="20" t="str">
        <f>(IF((VLOOKUP(Table2[[#This Row],[SKU]],'[1]All Skus'!$A:$Y,2,FALSE))="AMX",(VLOOKUP(Table2[[#This Row],[SKU]],'[1]All Skus'!$A:$Y,8,FALSE)),""))</f>
        <v>JPEG 2000 4K60 4:4:4 &amp; HDR Video Over IP Decoder, Stand Alone with POE+, KVM, &amp; AES67, Stand-alone</v>
      </c>
      <c r="H272" s="20" t="str">
        <f>(IF((VLOOKUP(Table2[[#This Row],[SKU]],'[1]All Skus'!$A:$Y,2,FALSE))="AMX",(VLOOKUP(Table2[[#This Row],[SKU]],'[1]All Skus'!$A:$Y,9,FALSE)),""))</f>
        <v>N2400 Series JPEG2000 stand-alone 4K Decoder 4K 60 4:4:4 with one SFP fiber/RJ45 copper network port cage, one RJ45 (with PoE), serial, KVM-over IP keyboard and mouse operation, balanced audio, AES67 interoperability, HDMI connection</v>
      </c>
      <c r="I272" s="21">
        <f>(IF((VLOOKUP(Table2[[#This Row],[SKU]],'[1]All Skus'!$A:$Y,2,FALSE))="AMX",(VLOOKUP(Table2[[#This Row],[SKU]],'[1]All Skus'!$A:$Y,10,FALSE)),""))</f>
        <v>2630</v>
      </c>
      <c r="J272" s="21">
        <f>(IF((VLOOKUP(Table2[[#This Row],[SKU]],'[1]All Skus'!$A:$Y,2,FALSE))="AMX",(VLOOKUP(Table2[[#This Row],[SKU]],'[1]All Skus'!$A:$Y,11,FALSE)),""))</f>
        <v>2630</v>
      </c>
      <c r="K272" s="22">
        <f>(IF((VLOOKUP(Table2[[#This Row],[SKU]],'[1]All Skus'!$A:$Y,2,FALSE))="AMX",(VLOOKUP(Table2[[#This Row],[SKU]],'[1]All Skus'!$A:$Y,15,FALSE)),""))</f>
        <v>0</v>
      </c>
      <c r="L272" s="18">
        <f>(IF((VLOOKUP(Table2[[#This Row],[SKU]],'[1]All Skus'!$A:$Y,2,FALSE))="AMX",(VLOOKUP(Table2[[#This Row],[SKU]],'[1]All Skus'!$A:$Y,16,FALSE)),""))</f>
        <v>718878033661</v>
      </c>
      <c r="M272" s="18">
        <f>(IF((VLOOKUP(Table2[[#This Row],[SKU]],'[1]All Skus'!$A:$Y,2,FALSE))="AMX",(VLOOKUP(Table2[[#This Row],[SKU]],'[1]All Skus'!$A:$Y,17,FALSE)),""))</f>
        <v>0</v>
      </c>
      <c r="N272" s="23">
        <f>(IF((VLOOKUP(Table2[[#This Row],[SKU]],'[1]All Skus'!$A:$Y,2,FALSE))="AMX",(VLOOKUP(Table2[[#This Row],[SKU]],'[1]All Skus'!$A:$Y,18,FALSE)),""))</f>
        <v>1.65</v>
      </c>
      <c r="O272" s="23">
        <f>(IF((VLOOKUP(Table2[[#This Row],[SKU]],'[1]All Skus'!$A:$Y,2,FALSE))="AMX",(VLOOKUP(Table2[[#This Row],[SKU]],'[1]All Skus'!$A:$Y,19,FALSE)),""))</f>
        <v>7.88</v>
      </c>
      <c r="P272" s="23">
        <f>(IF((VLOOKUP(Table2[[#This Row],[SKU]],'[1]All Skus'!$A:$Y,2,FALSE))="AMX",(VLOOKUP(Table2[[#This Row],[SKU]],'[1]All Skus'!$A:$Y,20,FALSE)),""))</f>
        <v>5.5</v>
      </c>
      <c r="Q272" s="23">
        <f>(IF((VLOOKUP(Table2[[#This Row],[SKU]],'[1]All Skus'!$A:$Y,2,FALSE))="AMX",(VLOOKUP(Table2[[#This Row],[SKU]],'[1]All Skus'!$A:$Y,21,FALSE)),""))</f>
        <v>1.05</v>
      </c>
      <c r="R272" s="18" t="str">
        <f>(IF((VLOOKUP(Table2[[#This Row],[SKU]],'[1]All Skus'!$A:$Y,2,FALSE))="AMX",(VLOOKUP(Table2[[#This Row],[SKU]],'[1]All Skus'!$A:$Y,22,FALSE)),""))</f>
        <v>US</v>
      </c>
      <c r="S272" s="18" t="str">
        <f>(IF((VLOOKUP(Table2[[#This Row],[SKU]],'[1]All Skus'!$A:$Y,2,FALSE))="AMX",(VLOOKUP(Table2[[#This Row],[SKU]],'[1]All Skus'!$A:$Y,23,FALSE)),""))</f>
        <v>Compliant</v>
      </c>
      <c r="T272" s="24" t="str">
        <f>(IF((VLOOKUP(Table2[[#This Row],[SKU]],'[1]All Skus'!$A:$Y,2,FALSE))="AMX",(VLOOKUP(Table2[[#This Row],[SKU]],'[1]All Skus'!$A:$Y,24,FALSE)),""))</f>
        <v>https://www.amx.com/en-US/products/nmx-dec-n2422a-decoder</v>
      </c>
      <c r="U272" s="18">
        <v>270</v>
      </c>
    </row>
    <row r="273" spans="1:21" x14ac:dyDescent="0.3">
      <c r="A273" s="16" t="s">
        <v>291</v>
      </c>
      <c r="B273" s="17" t="str">
        <f>(IF((VLOOKUP(Table2[[#This Row],[SKU]],'[1]All Skus'!$A:$Y,2,FALSE))="AMX",(VLOOKUP(Table2[[#This Row],[SKU]],'[1]All Skus'!$A:$Y,3,FALSE)),""))</f>
        <v>Networked AV</v>
      </c>
      <c r="C273" s="17" t="str">
        <f>(IF((VLOOKUP(Table2[[#This Row],[SKU]],'[1]All Skus'!$A:$Y,2,FALSE))="AMX",(VLOOKUP(Table2[[#This Row],[SKU]],'[1]All Skus'!$A:$Y,4,FALSE)),""))</f>
        <v>NMX-DEC-N2424A</v>
      </c>
      <c r="D273" s="18" t="str">
        <f>(IF((VLOOKUP(Table2[[#This Row],[SKU]],'[1]All Skus'!$A:$Y,2,FALSE))="AMX",(VLOOKUP(Table2[[#This Row],[SKU]],'[1]All Skus'!$A:$Y,5,FALSE)),""))</f>
        <v>AMX-NM</v>
      </c>
      <c r="E273" s="19">
        <f>(IF((VLOOKUP(Table2[[#This Row],[SKU]],'[1]All Skus'!$A:$Y,2,FALSE))="AMX",(VLOOKUP(Table2[[#This Row],[SKU]],'[1]All Skus'!$A:$Y,6,FALSE)),""))</f>
        <v>0</v>
      </c>
      <c r="F273" s="19">
        <f>(IF((VLOOKUP(Table2[[#This Row],[SKU]],'[1]All Skus'!$A:$Y,2,FALSE))="AMX",(VLOOKUP(Table2[[#This Row],[SKU]],'[1]All Skus'!$A:$Y,7,FALSE)),""))</f>
        <v>0</v>
      </c>
      <c r="G273" s="20" t="str">
        <f>(IF((VLOOKUP(Table2[[#This Row],[SKU]],'[1]All Skus'!$A:$Y,2,FALSE))="AMX",(VLOOKUP(Table2[[#This Row],[SKU]],'[1]All Skus'!$A:$Y,8,FALSE)),""))</f>
        <v>JPEG 2000 4K60 4:4:4 &amp; HDR Video Over IP Decoder, Stand Alone with POE+, KVM, &amp; AES67, Stand-alone</v>
      </c>
      <c r="H273" s="20" t="str">
        <f>(IF((VLOOKUP(Table2[[#This Row],[SKU]],'[1]All Skus'!$A:$Y,2,FALSE))="AMX",(VLOOKUP(Table2[[#This Row],[SKU]],'[1]All Skus'!$A:$Y,9,FALSE)),""))</f>
        <v>N2400 Series JPEG2000 stand-alone 4K Decoder 4K 60 4:4:4 with two two RJ45 (one with PoE), serial, KVM-over IP keyboard and mouse operation, balanced audio, AES67 interoperability, HDMI connection</v>
      </c>
      <c r="I273" s="21">
        <f>(IF((VLOOKUP(Table2[[#This Row],[SKU]],'[1]All Skus'!$A:$Y,2,FALSE))="AMX",(VLOOKUP(Table2[[#This Row],[SKU]],'[1]All Skus'!$A:$Y,10,FALSE)),""))</f>
        <v>2690</v>
      </c>
      <c r="J273" s="21">
        <f>(IF((VLOOKUP(Table2[[#This Row],[SKU]],'[1]All Skus'!$A:$Y,2,FALSE))="AMX",(VLOOKUP(Table2[[#This Row],[SKU]],'[1]All Skus'!$A:$Y,11,FALSE)),""))</f>
        <v>2690</v>
      </c>
      <c r="K273" s="22">
        <f>(IF((VLOOKUP(Table2[[#This Row],[SKU]],'[1]All Skus'!$A:$Y,2,FALSE))="AMX",(VLOOKUP(Table2[[#This Row],[SKU]],'[1]All Skus'!$A:$Y,15,FALSE)),""))</f>
        <v>0</v>
      </c>
      <c r="L273" s="18">
        <f>(IF((VLOOKUP(Table2[[#This Row],[SKU]],'[1]All Skus'!$A:$Y,2,FALSE))="AMX",(VLOOKUP(Table2[[#This Row],[SKU]],'[1]All Skus'!$A:$Y,16,FALSE)),""))</f>
        <v>718878026427</v>
      </c>
      <c r="M273" s="18">
        <f>(IF((VLOOKUP(Table2[[#This Row],[SKU]],'[1]All Skus'!$A:$Y,2,FALSE))="AMX",(VLOOKUP(Table2[[#This Row],[SKU]],'[1]All Skus'!$A:$Y,17,FALSE)),""))</f>
        <v>0</v>
      </c>
      <c r="N273" s="23">
        <f>(IF((VLOOKUP(Table2[[#This Row],[SKU]],'[1]All Skus'!$A:$Y,2,FALSE))="AMX",(VLOOKUP(Table2[[#This Row],[SKU]],'[1]All Skus'!$A:$Y,18,FALSE)),""))</f>
        <v>1.65</v>
      </c>
      <c r="O273" s="23">
        <f>(IF((VLOOKUP(Table2[[#This Row],[SKU]],'[1]All Skus'!$A:$Y,2,FALSE))="AMX",(VLOOKUP(Table2[[#This Row],[SKU]],'[1]All Skus'!$A:$Y,19,FALSE)),""))</f>
        <v>7.88</v>
      </c>
      <c r="P273" s="23">
        <f>(IF((VLOOKUP(Table2[[#This Row],[SKU]],'[1]All Skus'!$A:$Y,2,FALSE))="AMX",(VLOOKUP(Table2[[#This Row],[SKU]],'[1]All Skus'!$A:$Y,20,FALSE)),""))</f>
        <v>5.5</v>
      </c>
      <c r="Q273" s="23">
        <f>(IF((VLOOKUP(Table2[[#This Row],[SKU]],'[1]All Skus'!$A:$Y,2,FALSE))="AMX",(VLOOKUP(Table2[[#This Row],[SKU]],'[1]All Skus'!$A:$Y,21,FALSE)),""))</f>
        <v>1.05</v>
      </c>
      <c r="R273" s="18" t="str">
        <f>(IF((VLOOKUP(Table2[[#This Row],[SKU]],'[1]All Skus'!$A:$Y,2,FALSE))="AMX",(VLOOKUP(Table2[[#This Row],[SKU]],'[1]All Skus'!$A:$Y,22,FALSE)),""))</f>
        <v>US</v>
      </c>
      <c r="S273" s="18" t="str">
        <f>(IF((VLOOKUP(Table2[[#This Row],[SKU]],'[1]All Skus'!$A:$Y,2,FALSE))="AMX",(VLOOKUP(Table2[[#This Row],[SKU]],'[1]All Skus'!$A:$Y,23,FALSE)),""))</f>
        <v>Compliant</v>
      </c>
      <c r="T273" s="24" t="str">
        <f>(IF((VLOOKUP(Table2[[#This Row],[SKU]],'[1]All Skus'!$A:$Y,2,FALSE))="AMX",(VLOOKUP(Table2[[#This Row],[SKU]],'[1]All Skus'!$A:$Y,24,FALSE)),""))</f>
        <v>https://www.amx.com/en-US/products/nmx-dec-n2424a-decoder</v>
      </c>
      <c r="U273" s="18">
        <v>271</v>
      </c>
    </row>
    <row r="274" spans="1:21" x14ac:dyDescent="0.3">
      <c r="A274" s="16" t="s">
        <v>292</v>
      </c>
      <c r="B274" s="17" t="str">
        <f>(IF((VLOOKUP(Table2[[#This Row],[SKU]],'[1]All Skus'!$A:$Y,2,FALSE))="AMX",(VLOOKUP(Table2[[#This Row],[SKU]],'[1]All Skus'!$A:$Y,3,FALSE)),""))</f>
        <v>Networked AV</v>
      </c>
      <c r="C274" s="17" t="str">
        <f>(IF((VLOOKUP(Table2[[#This Row],[SKU]],'[1]All Skus'!$A:$Y,2,FALSE))="AMX",(VLOOKUP(Table2[[#This Row],[SKU]],'[1]All Skus'!$A:$Y,4,FALSE)),""))</f>
        <v>NMX-WP-2510</v>
      </c>
      <c r="D274" s="18" t="str">
        <f>(IF((VLOOKUP(Table2[[#This Row],[SKU]],'[1]All Skus'!$A:$Y,2,FALSE))="AMX",(VLOOKUP(Table2[[#This Row],[SKU]],'[1]All Skus'!$A:$Y,5,FALSE)),""))</f>
        <v>AMX-NM</v>
      </c>
      <c r="E274" s="19">
        <f>(IF((VLOOKUP(Table2[[#This Row],[SKU]],'[1]All Skus'!$A:$Y,2,FALSE))="AMX",(VLOOKUP(Table2[[#This Row],[SKU]],'[1]All Skus'!$A:$Y,6,FALSE)),""))</f>
        <v>0</v>
      </c>
      <c r="F274" s="28" t="str">
        <f>(IF((VLOOKUP(Table2[[#This Row],[SKU]],'[1]All Skus'!$A:$Y,2,FALSE))="AMX",(VLOOKUP(Table2[[#This Row],[SKU]],'[1]All Skus'!$A:$Y,7,FALSE)),""))</f>
        <v>Limited Quantity - REDUCED</v>
      </c>
      <c r="G274" s="20" t="str">
        <f>(IF((VLOOKUP(Table2[[#This Row],[SKU]],'[1]All Skus'!$A:$Y,2,FALSE))="AMX",(VLOOKUP(Table2[[#This Row],[SKU]],'[1]All Skus'!$A:$Y,8,FALSE)),""))</f>
        <v>N2000 Series HD Windowing Processor, 4x1</v>
      </c>
      <c r="H274" s="20" t="str">
        <f>(IF((VLOOKUP(Table2[[#This Row],[SKU]],'[1]All Skus'!$A:$Y,2,FALSE))="AMX",(VLOOKUP(Table2[[#This Row],[SKU]],'[1]All Skus'!$A:$Y,9,FALSE)),""))</f>
        <v>The SVSI NMX-WP-N2510 Windowing Processor functions with the N2000 JPGEG2000 family of Video over IP Encoders and Decoders and are capable of handling multiple real-time HD streams with no video input or output connectors – only a single network port</v>
      </c>
      <c r="I274" s="21">
        <f>(IF((VLOOKUP(Table2[[#This Row],[SKU]],'[1]All Skus'!$A:$Y,2,FALSE))="AMX",(VLOOKUP(Table2[[#This Row],[SKU]],'[1]All Skus'!$A:$Y,10,FALSE)),""))</f>
        <v>6880</v>
      </c>
      <c r="J274" s="21">
        <f>(IF((VLOOKUP(Table2[[#This Row],[SKU]],'[1]All Skus'!$A:$Y,2,FALSE))="AMX",(VLOOKUP(Table2[[#This Row],[SKU]],'[1]All Skus'!$A:$Y,11,FALSE)),""))</f>
        <v>6880</v>
      </c>
      <c r="K274" s="22">
        <f>(IF((VLOOKUP(Table2[[#This Row],[SKU]],'[1]All Skus'!$A:$Y,2,FALSE))="AMX",(VLOOKUP(Table2[[#This Row],[SKU]],'[1]All Skus'!$A:$Y,15,FALSE)),""))</f>
        <v>0</v>
      </c>
      <c r="L274" s="18">
        <f>(IF((VLOOKUP(Table2[[#This Row],[SKU]],'[1]All Skus'!$A:$Y,2,FALSE))="AMX",(VLOOKUP(Table2[[#This Row],[SKU]],'[1]All Skus'!$A:$Y,16,FALSE)),""))</f>
        <v>718878022795</v>
      </c>
      <c r="M274" s="18">
        <f>(IF((VLOOKUP(Table2[[#This Row],[SKU]],'[1]All Skus'!$A:$Y,2,FALSE))="AMX",(VLOOKUP(Table2[[#This Row],[SKU]],'[1]All Skus'!$A:$Y,17,FALSE)),""))</f>
        <v>0</v>
      </c>
      <c r="N274" s="23">
        <f>(IF((VLOOKUP(Table2[[#This Row],[SKU]],'[1]All Skus'!$A:$Y,2,FALSE))="AMX",(VLOOKUP(Table2[[#This Row],[SKU]],'[1]All Skus'!$A:$Y,18,FALSE)),""))</f>
        <v>7.15</v>
      </c>
      <c r="O274" s="23">
        <f>(IF((VLOOKUP(Table2[[#This Row],[SKU]],'[1]All Skus'!$A:$Y,2,FALSE))="AMX",(VLOOKUP(Table2[[#This Row],[SKU]],'[1]All Skus'!$A:$Y,19,FALSE)),""))</f>
        <v>17.25</v>
      </c>
      <c r="P274" s="23">
        <f>(IF((VLOOKUP(Table2[[#This Row],[SKU]],'[1]All Skus'!$A:$Y,2,FALSE))="AMX",(VLOOKUP(Table2[[#This Row],[SKU]],'[1]All Skus'!$A:$Y,20,FALSE)),""))</f>
        <v>12</v>
      </c>
      <c r="Q274" s="23">
        <f>(IF((VLOOKUP(Table2[[#This Row],[SKU]],'[1]All Skus'!$A:$Y,2,FALSE))="AMX",(VLOOKUP(Table2[[#This Row],[SKU]],'[1]All Skus'!$A:$Y,21,FALSE)),""))</f>
        <v>1.75</v>
      </c>
      <c r="R274" s="18" t="str">
        <f>(IF((VLOOKUP(Table2[[#This Row],[SKU]],'[1]All Skus'!$A:$Y,2,FALSE))="AMX",(VLOOKUP(Table2[[#This Row],[SKU]],'[1]All Skus'!$A:$Y,22,FALSE)),""))</f>
        <v>US</v>
      </c>
      <c r="S274" s="18" t="str">
        <f>(IF((VLOOKUP(Table2[[#This Row],[SKU]],'[1]All Skus'!$A:$Y,2,FALSE))="AMX",(VLOOKUP(Table2[[#This Row],[SKU]],'[1]All Skus'!$A:$Y,23,FALSE)),""))</f>
        <v>Compliant</v>
      </c>
      <c r="T274" s="24" t="str">
        <f>(IF((VLOOKUP(Table2[[#This Row],[SKU]],'[1]All Skus'!$A:$Y,2,FALSE))="AMX",(VLOOKUP(Table2[[#This Row],[SKU]],'[1]All Skus'!$A:$Y,24,FALSE)),""))</f>
        <v>https://www.amx.com/en-US/products/nmx-wp-n2510-windowing-processor</v>
      </c>
      <c r="U274" s="18">
        <v>272</v>
      </c>
    </row>
    <row r="275" spans="1:21" x14ac:dyDescent="0.3">
      <c r="A275" s="16" t="s">
        <v>293</v>
      </c>
      <c r="B275" s="17" t="str">
        <f>(IF((VLOOKUP(Table2[[#This Row],[SKU]],'[1]All Skus'!$A:$Y,2,FALSE))="AMX",(VLOOKUP(Table2[[#This Row],[SKU]],'[1]All Skus'!$A:$Y,3,FALSE)),""))</f>
        <v>Networked AV</v>
      </c>
      <c r="C275" s="17" t="str">
        <f>(IF((VLOOKUP(Table2[[#This Row],[SKU]],'[1]All Skus'!$A:$Y,2,FALSE))="AMX",(VLOOKUP(Table2[[#This Row],[SKU]],'[1]All Skus'!$A:$Y,4,FALSE)),""))</f>
        <v>NMX-ENC-N3132-C</v>
      </c>
      <c r="D275" s="18" t="str">
        <f>(IF((VLOOKUP(Table2[[#This Row],[SKU]],'[1]All Skus'!$A:$Y,2,FALSE))="AMX",(VLOOKUP(Table2[[#This Row],[SKU]],'[1]All Skus'!$A:$Y,5,FALSE)),""))</f>
        <v>AMX-NM</v>
      </c>
      <c r="E275" s="19">
        <f>(IF((VLOOKUP(Table2[[#This Row],[SKU]],'[1]All Skus'!$A:$Y,2,FALSE))="AMX",(VLOOKUP(Table2[[#This Row],[SKU]],'[1]All Skus'!$A:$Y,6,FALSE)),""))</f>
        <v>0</v>
      </c>
      <c r="F275" s="28" t="str">
        <f>(IF((VLOOKUP(Table2[[#This Row],[SKU]],'[1]All Skus'!$A:$Y,2,FALSE))="AMX",(VLOOKUP(Table2[[#This Row],[SKU]],'[1]All Skus'!$A:$Y,7,FALSE)),""))</f>
        <v>REDUCED</v>
      </c>
      <c r="G275" s="20" t="str">
        <f>(IF((VLOOKUP(Table2[[#This Row],[SKU]],'[1]All Skus'!$A:$Y,2,FALSE))="AMX",(VLOOKUP(Table2[[#This Row],[SKU]],'[1]All Skus'!$A:$Y,8,FALSE)),""))</f>
        <v>H.264 Compressed Video over IP Encoder, PoE, SFP, HDMI, USB for Record, Card</v>
      </c>
      <c r="H275" s="20" t="str">
        <f>(IF((VLOOKUP(Table2[[#This Row],[SKU]],'[1]All Skus'!$A:$Y,2,FALSE))="AMX",(VLOOKUP(Table2[[#This Row],[SKU]],'[1]All Skus'!$A:$Y,9,FALSE)),""))</f>
        <v>SVSI H.264 Encoder Card with USB for record, one SFP fiber/RJ45 copper network port cage, and one RJ45 (with PoE), IR, serial, VGA and HDMI connection (SFP module not included) - must be used in conjunction with NMX-ACC-N9206 Rack Mount Cage</v>
      </c>
      <c r="I275" s="21">
        <f>(IF((VLOOKUP(Table2[[#This Row],[SKU]],'[1]All Skus'!$A:$Y,2,FALSE))="AMX",(VLOOKUP(Table2[[#This Row],[SKU]],'[1]All Skus'!$A:$Y,10,FALSE)),""))</f>
        <v>1394.62</v>
      </c>
      <c r="J275" s="21">
        <f>(IF((VLOOKUP(Table2[[#This Row],[SKU]],'[1]All Skus'!$A:$Y,2,FALSE))="AMX",(VLOOKUP(Table2[[#This Row],[SKU]],'[1]All Skus'!$A:$Y,11,FALSE)),""))</f>
        <v>1040.76</v>
      </c>
      <c r="K275" s="22">
        <f>(IF((VLOOKUP(Table2[[#This Row],[SKU]],'[1]All Skus'!$A:$Y,2,FALSE))="AMX",(VLOOKUP(Table2[[#This Row],[SKU]],'[1]All Skus'!$A:$Y,15,FALSE)),""))</f>
        <v>0</v>
      </c>
      <c r="L275" s="18">
        <f>(IF((VLOOKUP(Table2[[#This Row],[SKU]],'[1]All Skus'!$A:$Y,2,FALSE))="AMX",(VLOOKUP(Table2[[#This Row],[SKU]],'[1]All Skus'!$A:$Y,16,FALSE)),""))</f>
        <v>718878024430</v>
      </c>
      <c r="M275" s="18">
        <f>(IF((VLOOKUP(Table2[[#This Row],[SKU]],'[1]All Skus'!$A:$Y,2,FALSE))="AMX",(VLOOKUP(Table2[[#This Row],[SKU]],'[1]All Skus'!$A:$Y,17,FALSE)),""))</f>
        <v>0</v>
      </c>
      <c r="N275" s="23">
        <f>(IF((VLOOKUP(Table2[[#This Row],[SKU]],'[1]All Skus'!$A:$Y,2,FALSE))="AMX",(VLOOKUP(Table2[[#This Row],[SKU]],'[1]All Skus'!$A:$Y,18,FALSE)),""))</f>
        <v>1.55</v>
      </c>
      <c r="O275" s="23">
        <f>(IF((VLOOKUP(Table2[[#This Row],[SKU]],'[1]All Skus'!$A:$Y,2,FALSE))="AMX",(VLOOKUP(Table2[[#This Row],[SKU]],'[1]All Skus'!$A:$Y,19,FALSE)),""))</f>
        <v>7.88</v>
      </c>
      <c r="P275" s="23">
        <f>(IF((VLOOKUP(Table2[[#This Row],[SKU]],'[1]All Skus'!$A:$Y,2,FALSE))="AMX",(VLOOKUP(Table2[[#This Row],[SKU]],'[1]All Skus'!$A:$Y,20,FALSE)),""))</f>
        <v>5.5</v>
      </c>
      <c r="Q275" s="23">
        <f>(IF((VLOOKUP(Table2[[#This Row],[SKU]],'[1]All Skus'!$A:$Y,2,FALSE))="AMX",(VLOOKUP(Table2[[#This Row],[SKU]],'[1]All Skus'!$A:$Y,21,FALSE)),""))</f>
        <v>1.05</v>
      </c>
      <c r="R275" s="18" t="str">
        <f>(IF((VLOOKUP(Table2[[#This Row],[SKU]],'[1]All Skus'!$A:$Y,2,FALSE))="AMX",(VLOOKUP(Table2[[#This Row],[SKU]],'[1]All Skus'!$A:$Y,22,FALSE)),""))</f>
        <v>MX</v>
      </c>
      <c r="S275" s="18" t="str">
        <f>(IF((VLOOKUP(Table2[[#This Row],[SKU]],'[1]All Skus'!$A:$Y,2,FALSE))="AMX",(VLOOKUP(Table2[[#This Row],[SKU]],'[1]All Skus'!$A:$Y,23,FALSE)),""))</f>
        <v>Compliant</v>
      </c>
      <c r="T275" s="24" t="str">
        <f>(IF((VLOOKUP(Table2[[#This Row],[SKU]],'[1]All Skus'!$A:$Y,2,FALSE))="AMX",(VLOOKUP(Table2[[#This Row],[SKU]],'[1]All Skus'!$A:$Y,24,FALSE)),""))</f>
        <v>https://www.amx.com/en-US/products/nmx-enc-n3132-c-encoder-card</v>
      </c>
      <c r="U275" s="18">
        <v>273</v>
      </c>
    </row>
    <row r="276" spans="1:21" x14ac:dyDescent="0.3">
      <c r="A276" s="16" t="s">
        <v>294</v>
      </c>
      <c r="B276" s="17" t="str">
        <f>(IF((VLOOKUP(Table2[[#This Row],[SKU]],'[1]All Skus'!$A:$Y,2,FALSE))="AMX",(VLOOKUP(Table2[[#This Row],[SKU]],'[1]All Skus'!$A:$Y,3,FALSE)),""))</f>
        <v>Networked AV</v>
      </c>
      <c r="C276" s="17" t="str">
        <f>(IF((VLOOKUP(Table2[[#This Row],[SKU]],'[1]All Skus'!$A:$Y,2,FALSE))="AMX",(VLOOKUP(Table2[[#This Row],[SKU]],'[1]All Skus'!$A:$Y,4,FALSE)),""))</f>
        <v>NMX-ENC-N3132</v>
      </c>
      <c r="D276" s="18" t="str">
        <f>(IF((VLOOKUP(Table2[[#This Row],[SKU]],'[1]All Skus'!$A:$Y,2,FALSE))="AMX",(VLOOKUP(Table2[[#This Row],[SKU]],'[1]All Skus'!$A:$Y,5,FALSE)),""))</f>
        <v>AMX-NM</v>
      </c>
      <c r="E276" s="19">
        <f>(IF((VLOOKUP(Table2[[#This Row],[SKU]],'[1]All Skus'!$A:$Y,2,FALSE))="AMX",(VLOOKUP(Table2[[#This Row],[SKU]],'[1]All Skus'!$A:$Y,6,FALSE)),""))</f>
        <v>0</v>
      </c>
      <c r="F276" s="19">
        <f>(IF((VLOOKUP(Table2[[#This Row],[SKU]],'[1]All Skus'!$A:$Y,2,FALSE))="AMX",(VLOOKUP(Table2[[#This Row],[SKU]],'[1]All Skus'!$A:$Y,7,FALSE)),""))</f>
        <v>0</v>
      </c>
      <c r="G276" s="20" t="str">
        <f>(IF((VLOOKUP(Table2[[#This Row],[SKU]],'[1]All Skus'!$A:$Y,2,FALSE))="AMX",(VLOOKUP(Table2[[#This Row],[SKU]],'[1]All Skus'!$A:$Y,8,FALSE)),""))</f>
        <v>H.264 Compressed Video over IP Encoder, PoE, SFP, HDMI, USB for Record, Stand-alone</v>
      </c>
      <c r="H276" s="20" t="str">
        <f>(IF((VLOOKUP(Table2[[#This Row],[SKU]],'[1]All Skus'!$A:$Y,2,FALSE))="AMX",(VLOOKUP(Table2[[#This Row],[SKU]],'[1]All Skus'!$A:$Y,9,FALSE)),""))</f>
        <v>SVSI Stand-alone H.264 Encoder with USB for record, one  SFP fiber/RJ45 copper network port cage, and one RJ45 (with PoE), IR, serial, VGA and HDMI connection (SFP module not included, power supply is not included)</v>
      </c>
      <c r="I276" s="21">
        <f>(IF((VLOOKUP(Table2[[#This Row],[SKU]],'[1]All Skus'!$A:$Y,2,FALSE))="AMX",(VLOOKUP(Table2[[#This Row],[SKU]],'[1]All Skus'!$A:$Y,10,FALSE)),""))</f>
        <v>1421.4</v>
      </c>
      <c r="J276" s="21">
        <f>(IF((VLOOKUP(Table2[[#This Row],[SKU]],'[1]All Skus'!$A:$Y,2,FALSE))="AMX",(VLOOKUP(Table2[[#This Row],[SKU]],'[1]All Skus'!$A:$Y,11,FALSE)),""))</f>
        <v>1421.4</v>
      </c>
      <c r="K276" s="22">
        <f>(IF((VLOOKUP(Table2[[#This Row],[SKU]],'[1]All Skus'!$A:$Y,2,FALSE))="AMX",(VLOOKUP(Table2[[#This Row],[SKU]],'[1]All Skus'!$A:$Y,15,FALSE)),""))</f>
        <v>0</v>
      </c>
      <c r="L276" s="18">
        <f>(IF((VLOOKUP(Table2[[#This Row],[SKU]],'[1]All Skus'!$A:$Y,2,FALSE))="AMX",(VLOOKUP(Table2[[#This Row],[SKU]],'[1]All Skus'!$A:$Y,16,FALSE)),""))</f>
        <v>718878025772</v>
      </c>
      <c r="M276" s="18">
        <f>(IF((VLOOKUP(Table2[[#This Row],[SKU]],'[1]All Skus'!$A:$Y,2,FALSE))="AMX",(VLOOKUP(Table2[[#This Row],[SKU]],'[1]All Skus'!$A:$Y,17,FALSE)),""))</f>
        <v>0</v>
      </c>
      <c r="N276" s="23">
        <f>(IF((VLOOKUP(Table2[[#This Row],[SKU]],'[1]All Skus'!$A:$Y,2,FALSE))="AMX",(VLOOKUP(Table2[[#This Row],[SKU]],'[1]All Skus'!$A:$Y,18,FALSE)),""))</f>
        <v>1.55</v>
      </c>
      <c r="O276" s="23">
        <f>(IF((VLOOKUP(Table2[[#This Row],[SKU]],'[1]All Skus'!$A:$Y,2,FALSE))="AMX",(VLOOKUP(Table2[[#This Row],[SKU]],'[1]All Skus'!$A:$Y,19,FALSE)),""))</f>
        <v>7.88</v>
      </c>
      <c r="P276" s="23">
        <f>(IF((VLOOKUP(Table2[[#This Row],[SKU]],'[1]All Skus'!$A:$Y,2,FALSE))="AMX",(VLOOKUP(Table2[[#This Row],[SKU]],'[1]All Skus'!$A:$Y,20,FALSE)),""))</f>
        <v>5.5</v>
      </c>
      <c r="Q276" s="23">
        <f>(IF((VLOOKUP(Table2[[#This Row],[SKU]],'[1]All Skus'!$A:$Y,2,FALSE))="AMX",(VLOOKUP(Table2[[#This Row],[SKU]],'[1]All Skus'!$A:$Y,21,FALSE)),""))</f>
        <v>1.05</v>
      </c>
      <c r="R276" s="18" t="str">
        <f>(IF((VLOOKUP(Table2[[#This Row],[SKU]],'[1]All Skus'!$A:$Y,2,FALSE))="AMX",(VLOOKUP(Table2[[#This Row],[SKU]],'[1]All Skus'!$A:$Y,22,FALSE)),""))</f>
        <v>MX</v>
      </c>
      <c r="S276" s="18" t="str">
        <f>(IF((VLOOKUP(Table2[[#This Row],[SKU]],'[1]All Skus'!$A:$Y,2,FALSE))="AMX",(VLOOKUP(Table2[[#This Row],[SKU]],'[1]All Skus'!$A:$Y,23,FALSE)),""))</f>
        <v>Compliant</v>
      </c>
      <c r="T276" s="24" t="str">
        <f>(IF((VLOOKUP(Table2[[#This Row],[SKU]],'[1]All Skus'!$A:$Y,2,FALSE))="AMX",(VLOOKUP(Table2[[#This Row],[SKU]],'[1]All Skus'!$A:$Y,24,FALSE)),""))</f>
        <v>https://www.amx.com/en-US/products/nmx-enc-n3132-encoder</v>
      </c>
      <c r="U276" s="18">
        <v>274</v>
      </c>
    </row>
    <row r="277" spans="1:21" x14ac:dyDescent="0.3">
      <c r="A277" s="16" t="s">
        <v>295</v>
      </c>
      <c r="B277" s="17" t="str">
        <f>(IF((VLOOKUP(Table2[[#This Row],[SKU]],'[1]All Skus'!$A:$Y,2,FALSE))="AMX",(VLOOKUP(Table2[[#This Row],[SKU]],'[1]All Skus'!$A:$Y,3,FALSE)),""))</f>
        <v>Networked AV</v>
      </c>
      <c r="C277" s="17" t="str">
        <f>(IF((VLOOKUP(Table2[[#This Row],[SKU]],'[1]All Skus'!$A:$Y,2,FALSE))="AMX",(VLOOKUP(Table2[[#This Row],[SKU]],'[1]All Skus'!$A:$Y,4,FALSE)),""))</f>
        <v>NMX-DEC-N3232</v>
      </c>
      <c r="D277" s="18" t="str">
        <f>(IF((VLOOKUP(Table2[[#This Row],[SKU]],'[1]All Skus'!$A:$Y,2,FALSE))="AMX",(VLOOKUP(Table2[[#This Row],[SKU]],'[1]All Skus'!$A:$Y,5,FALSE)),""))</f>
        <v>AMX-NM</v>
      </c>
      <c r="E277" s="19">
        <f>(IF((VLOOKUP(Table2[[#This Row],[SKU]],'[1]All Skus'!$A:$Y,2,FALSE))="AMX",(VLOOKUP(Table2[[#This Row],[SKU]],'[1]All Skus'!$A:$Y,6,FALSE)),""))</f>
        <v>0</v>
      </c>
      <c r="F277" s="19">
        <f>(IF((VLOOKUP(Table2[[#This Row],[SKU]],'[1]All Skus'!$A:$Y,2,FALSE))="AMX",(VLOOKUP(Table2[[#This Row],[SKU]],'[1]All Skus'!$A:$Y,7,FALSE)),""))</f>
        <v>0</v>
      </c>
      <c r="G277" s="20" t="str">
        <f>(IF((VLOOKUP(Table2[[#This Row],[SKU]],'[1]All Skus'!$A:$Y,2,FALSE))="AMX",(VLOOKUP(Table2[[#This Row],[SKU]],'[1]All Skus'!$A:$Y,8,FALSE)),""))</f>
        <v>H.264 Compressed Video over IP Decoder, PoE, SFP, HDMI, USB for Record, Stand-alone</v>
      </c>
      <c r="H277" s="20" t="str">
        <f>(IF((VLOOKUP(Table2[[#This Row],[SKU]],'[1]All Skus'!$A:$Y,2,FALSE))="AMX",(VLOOKUP(Table2[[#This Row],[SKU]],'[1]All Skus'!$A:$Y,9,FALSE)),""))</f>
        <v>SVSI Stand-alone H.264 Decoder with USB for record, one SFP fiber/RJ45 copper network port cage, and one RJ45 (with PoE), IR, serial, VGA and HDMI connection (SFP module not included, power supply is not included)</v>
      </c>
      <c r="I277" s="21">
        <f>(IF((VLOOKUP(Table2[[#This Row],[SKU]],'[1]All Skus'!$A:$Y,2,FALSE))="AMX",(VLOOKUP(Table2[[#This Row],[SKU]],'[1]All Skus'!$A:$Y,10,FALSE)),""))</f>
        <v>1313.25</v>
      </c>
      <c r="J277" s="21">
        <f>(IF((VLOOKUP(Table2[[#This Row],[SKU]],'[1]All Skus'!$A:$Y,2,FALSE))="AMX",(VLOOKUP(Table2[[#This Row],[SKU]],'[1]All Skus'!$A:$Y,11,FALSE)),""))</f>
        <v>1313.25</v>
      </c>
      <c r="K277" s="22">
        <f>(IF((VLOOKUP(Table2[[#This Row],[SKU]],'[1]All Skus'!$A:$Y,2,FALSE))="AMX",(VLOOKUP(Table2[[#This Row],[SKU]],'[1]All Skus'!$A:$Y,15,FALSE)),""))</f>
        <v>0</v>
      </c>
      <c r="L277" s="18">
        <f>(IF((VLOOKUP(Table2[[#This Row],[SKU]],'[1]All Skus'!$A:$Y,2,FALSE))="AMX",(VLOOKUP(Table2[[#This Row],[SKU]],'[1]All Skus'!$A:$Y,16,FALSE)),""))</f>
        <v>718878025789</v>
      </c>
      <c r="M277" s="18">
        <f>(IF((VLOOKUP(Table2[[#This Row],[SKU]],'[1]All Skus'!$A:$Y,2,FALSE))="AMX",(VLOOKUP(Table2[[#This Row],[SKU]],'[1]All Skus'!$A:$Y,17,FALSE)),""))</f>
        <v>0</v>
      </c>
      <c r="N277" s="23">
        <f>(IF((VLOOKUP(Table2[[#This Row],[SKU]],'[1]All Skus'!$A:$Y,2,FALSE))="AMX",(VLOOKUP(Table2[[#This Row],[SKU]],'[1]All Skus'!$A:$Y,18,FALSE)),""))</f>
        <v>1.55</v>
      </c>
      <c r="O277" s="23">
        <f>(IF((VLOOKUP(Table2[[#This Row],[SKU]],'[1]All Skus'!$A:$Y,2,FALSE))="AMX",(VLOOKUP(Table2[[#This Row],[SKU]],'[1]All Skus'!$A:$Y,19,FALSE)),""))</f>
        <v>7.88</v>
      </c>
      <c r="P277" s="23">
        <f>(IF((VLOOKUP(Table2[[#This Row],[SKU]],'[1]All Skus'!$A:$Y,2,FALSE))="AMX",(VLOOKUP(Table2[[#This Row],[SKU]],'[1]All Skus'!$A:$Y,20,FALSE)),""))</f>
        <v>5.5</v>
      </c>
      <c r="Q277" s="23">
        <f>(IF((VLOOKUP(Table2[[#This Row],[SKU]],'[1]All Skus'!$A:$Y,2,FALSE))="AMX",(VLOOKUP(Table2[[#This Row],[SKU]],'[1]All Skus'!$A:$Y,21,FALSE)),""))</f>
        <v>1.05</v>
      </c>
      <c r="R277" s="18" t="str">
        <f>(IF((VLOOKUP(Table2[[#This Row],[SKU]],'[1]All Skus'!$A:$Y,2,FALSE))="AMX",(VLOOKUP(Table2[[#This Row],[SKU]],'[1]All Skus'!$A:$Y,22,FALSE)),""))</f>
        <v>MX</v>
      </c>
      <c r="S277" s="18" t="str">
        <f>(IF((VLOOKUP(Table2[[#This Row],[SKU]],'[1]All Skus'!$A:$Y,2,FALSE))="AMX",(VLOOKUP(Table2[[#This Row],[SKU]],'[1]All Skus'!$A:$Y,23,FALSE)),""))</f>
        <v>Compliant</v>
      </c>
      <c r="T277" s="24" t="str">
        <f>(IF((VLOOKUP(Table2[[#This Row],[SKU]],'[1]All Skus'!$A:$Y,2,FALSE))="AMX",(VLOOKUP(Table2[[#This Row],[SKU]],'[1]All Skus'!$A:$Y,24,FALSE)),""))</f>
        <v>https://www.amx.com/en-US/products/nmx-dec-n3232-decoder</v>
      </c>
      <c r="U277" s="18">
        <v>275</v>
      </c>
    </row>
    <row r="278" spans="1:21" x14ac:dyDescent="0.3">
      <c r="A278" s="16" t="s">
        <v>296</v>
      </c>
      <c r="B278" s="17" t="str">
        <f>(IF((VLOOKUP(Table2[[#This Row],[SKU]],'[1]All Skus'!$A:$Y,2,FALSE))="AMX",(VLOOKUP(Table2[[#This Row],[SKU]],'[1]All Skus'!$A:$Y,3,FALSE)),""))</f>
        <v>Networked AV</v>
      </c>
      <c r="C278" s="17" t="str">
        <f>(IF((VLOOKUP(Table2[[#This Row],[SKU]],'[1]All Skus'!$A:$Y,2,FALSE))="AMX",(VLOOKUP(Table2[[#This Row],[SKU]],'[1]All Skus'!$A:$Y,4,FALSE)),""))</f>
        <v>NMX-WP-N3510</v>
      </c>
      <c r="D278" s="18" t="str">
        <f>(IF((VLOOKUP(Table2[[#This Row],[SKU]],'[1]All Skus'!$A:$Y,2,FALSE))="AMX",(VLOOKUP(Table2[[#This Row],[SKU]],'[1]All Skus'!$A:$Y,5,FALSE)),""))</f>
        <v>AMX-NM</v>
      </c>
      <c r="E278" s="19">
        <f>(IF((VLOOKUP(Table2[[#This Row],[SKU]],'[1]All Skus'!$A:$Y,2,FALSE))="AMX",(VLOOKUP(Table2[[#This Row],[SKU]],'[1]All Skus'!$A:$Y,6,FALSE)),""))</f>
        <v>0</v>
      </c>
      <c r="F278" s="19">
        <f>(IF((VLOOKUP(Table2[[#This Row],[SKU]],'[1]All Skus'!$A:$Y,2,FALSE))="AMX",(VLOOKUP(Table2[[#This Row],[SKU]],'[1]All Skus'!$A:$Y,7,FALSE)),""))</f>
        <v>0</v>
      </c>
      <c r="G278" s="20" t="str">
        <f>(IF((VLOOKUP(Table2[[#This Row],[SKU]],'[1]All Skus'!$A:$Y,2,FALSE))="AMX",(VLOOKUP(Table2[[#This Row],[SKU]],'[1]All Skus'!$A:$Y,8,FALSE)),""))</f>
        <v>N3000 Series Windowing Processor, 9x1</v>
      </c>
      <c r="H278" s="20" t="str">
        <f>(IF((VLOOKUP(Table2[[#This Row],[SKU]],'[1]All Skus'!$A:$Y,2,FALSE))="AMX",(VLOOKUP(Table2[[#This Row],[SKU]],'[1]All Skus'!$A:$Y,9,FALSE)),""))</f>
        <v>The SVSI NMX-WP-N3510 H.264 Multi-Channel Windowing Processor functions with the N3000 3121/3221 Series family of Video over IP Encoders and Decoders and are capable of handling multiple real-time H.264 streams</v>
      </c>
      <c r="I278" s="21">
        <f>(IF((VLOOKUP(Table2[[#This Row],[SKU]],'[1]All Skus'!$A:$Y,2,FALSE))="AMX",(VLOOKUP(Table2[[#This Row],[SKU]],'[1]All Skus'!$A:$Y,10,FALSE)),""))</f>
        <v>13935</v>
      </c>
      <c r="J278" s="21">
        <f>(IF((VLOOKUP(Table2[[#This Row],[SKU]],'[1]All Skus'!$A:$Y,2,FALSE))="AMX",(VLOOKUP(Table2[[#This Row],[SKU]],'[1]All Skus'!$A:$Y,11,FALSE)),""))</f>
        <v>13935</v>
      </c>
      <c r="K278" s="22">
        <f>(IF((VLOOKUP(Table2[[#This Row],[SKU]],'[1]All Skus'!$A:$Y,2,FALSE))="AMX",(VLOOKUP(Table2[[#This Row],[SKU]],'[1]All Skus'!$A:$Y,15,FALSE)),""))</f>
        <v>0</v>
      </c>
      <c r="L278" s="18">
        <f>(IF((VLOOKUP(Table2[[#This Row],[SKU]],'[1]All Skus'!$A:$Y,2,FALSE))="AMX",(VLOOKUP(Table2[[#This Row],[SKU]],'[1]All Skus'!$A:$Y,16,FALSE)),""))</f>
        <v>718878025796</v>
      </c>
      <c r="M278" s="18">
        <f>(IF((VLOOKUP(Table2[[#This Row],[SKU]],'[1]All Skus'!$A:$Y,2,FALSE))="AMX",(VLOOKUP(Table2[[#This Row],[SKU]],'[1]All Skus'!$A:$Y,17,FALSE)),""))</f>
        <v>0</v>
      </c>
      <c r="N278" s="23">
        <f>(IF((VLOOKUP(Table2[[#This Row],[SKU]],'[1]All Skus'!$A:$Y,2,FALSE))="AMX",(VLOOKUP(Table2[[#This Row],[SKU]],'[1]All Skus'!$A:$Y,18,FALSE)),""))</f>
        <v>19</v>
      </c>
      <c r="O278" s="23">
        <f>(IF((VLOOKUP(Table2[[#This Row],[SKU]],'[1]All Skus'!$A:$Y,2,FALSE))="AMX",(VLOOKUP(Table2[[#This Row],[SKU]],'[1]All Skus'!$A:$Y,19,FALSE)),""))</f>
        <v>17.25</v>
      </c>
      <c r="P278" s="23">
        <f>(IF((VLOOKUP(Table2[[#This Row],[SKU]],'[1]All Skus'!$A:$Y,2,FALSE))="AMX",(VLOOKUP(Table2[[#This Row],[SKU]],'[1]All Skus'!$A:$Y,20,FALSE)),""))</f>
        <v>15.5</v>
      </c>
      <c r="Q278" s="23">
        <f>(IF((VLOOKUP(Table2[[#This Row],[SKU]],'[1]All Skus'!$A:$Y,2,FALSE))="AMX",(VLOOKUP(Table2[[#This Row],[SKU]],'[1]All Skus'!$A:$Y,21,FALSE)),""))</f>
        <v>3.5</v>
      </c>
      <c r="R278" s="18" t="str">
        <f>(IF((VLOOKUP(Table2[[#This Row],[SKU]],'[1]All Skus'!$A:$Y,2,FALSE))="AMX",(VLOOKUP(Table2[[#This Row],[SKU]],'[1]All Skus'!$A:$Y,22,FALSE)),""))</f>
        <v>US</v>
      </c>
      <c r="S278" s="18" t="str">
        <f>(IF((VLOOKUP(Table2[[#This Row],[SKU]],'[1]All Skus'!$A:$Y,2,FALSE))="AMX",(VLOOKUP(Table2[[#This Row],[SKU]],'[1]All Skus'!$A:$Y,23,FALSE)),""))</f>
        <v>Compliant</v>
      </c>
      <c r="T278" s="24" t="str">
        <f>(IF((VLOOKUP(Table2[[#This Row],[SKU]],'[1]All Skus'!$A:$Y,2,FALSE))="AMX",(VLOOKUP(Table2[[#This Row],[SKU]],'[1]All Skus'!$A:$Y,24,FALSE)),""))</f>
        <v>https://www.amx.com/en-US/products/nmx-wp-n3510-windowing-processor</v>
      </c>
      <c r="U278" s="18">
        <v>276</v>
      </c>
    </row>
    <row r="279" spans="1:21" x14ac:dyDescent="0.3">
      <c r="A279" s="16" t="s">
        <v>297</v>
      </c>
      <c r="B279" s="17" t="str">
        <f>(IF((VLOOKUP(Table2[[#This Row],[SKU]],'[1]All Skus'!$A:$Y,2,FALSE))="AMX",(VLOOKUP(Table2[[#This Row],[SKU]],'[1]All Skus'!$A:$Y,3,FALSE)),""))</f>
        <v>Networked AV</v>
      </c>
      <c r="C279" s="17" t="str">
        <f>(IF((VLOOKUP(Table2[[#This Row],[SKU]],'[1]All Skus'!$A:$Y,2,FALSE))="AMX",(VLOOKUP(Table2[[#This Row],[SKU]],'[1]All Skus'!$A:$Y,4,FALSE)),""))</f>
        <v>NMX-ATC-N4321</v>
      </c>
      <c r="D279" s="18" t="str">
        <f>(IF((VLOOKUP(Table2[[#This Row],[SKU]],'[1]All Skus'!$A:$Y,2,FALSE))="AMX",(VLOOKUP(Table2[[#This Row],[SKU]],'[1]All Skus'!$A:$Y,5,FALSE)),""))</f>
        <v>AMX-NM</v>
      </c>
      <c r="E279" s="19">
        <f>(IF((VLOOKUP(Table2[[#This Row],[SKU]],'[1]All Skus'!$A:$Y,2,FALSE))="AMX",(VLOOKUP(Table2[[#This Row],[SKU]],'[1]All Skus'!$A:$Y,6,FALSE)),""))</f>
        <v>0</v>
      </c>
      <c r="F279" s="19" t="str">
        <f>(IF((VLOOKUP(Table2[[#This Row],[SKU]],'[1]All Skus'!$A:$Y,2,FALSE))="AMX",(VLOOKUP(Table2[[#This Row],[SKU]],'[1]All Skus'!$A:$Y,7,FALSE)),""))</f>
        <v>Limited Quantity</v>
      </c>
      <c r="G279" s="20" t="str">
        <f>(IF((VLOOKUP(Table2[[#This Row],[SKU]],'[1]All Skus'!$A:$Y,2,FALSE))="AMX",(VLOOKUP(Table2[[#This Row],[SKU]],'[1]All Skus'!$A:$Y,8,FALSE)),""))</f>
        <v>Audio over IP Transceiver, Stand-alone</v>
      </c>
      <c r="H279" s="20" t="str">
        <f>(IF((VLOOKUP(Table2[[#This Row],[SKU]],'[1]All Skus'!$A:$Y,2,FALSE))="AMX",(VLOOKUP(Table2[[#This Row],[SKU]],'[1]All Skus'!$A:$Y,9,FALSE)),""))</f>
        <v>SVSI NMX-ATC-N4321 Audio Transceiver is an audio-over-IP solution that both sends and receives two-channel balanced or unbalanced audio over IP</v>
      </c>
      <c r="I279" s="21">
        <f>(IF((VLOOKUP(Table2[[#This Row],[SKU]],'[1]All Skus'!$A:$Y,2,FALSE))="AMX",(VLOOKUP(Table2[[#This Row],[SKU]],'[1]All Skus'!$A:$Y,10,FALSE)),""))</f>
        <v>1145</v>
      </c>
      <c r="J279" s="21">
        <f>(IF((VLOOKUP(Table2[[#This Row],[SKU]],'[1]All Skus'!$A:$Y,2,FALSE))="AMX",(VLOOKUP(Table2[[#This Row],[SKU]],'[1]All Skus'!$A:$Y,11,FALSE)),""))</f>
        <v>1145</v>
      </c>
      <c r="K279" s="22">
        <f>(IF((VLOOKUP(Table2[[#This Row],[SKU]],'[1]All Skus'!$A:$Y,2,FALSE))="AMX",(VLOOKUP(Table2[[#This Row],[SKU]],'[1]All Skus'!$A:$Y,15,FALSE)),""))</f>
        <v>0</v>
      </c>
      <c r="L279" s="18">
        <f>(IF((VLOOKUP(Table2[[#This Row],[SKU]],'[1]All Skus'!$A:$Y,2,FALSE))="AMX",(VLOOKUP(Table2[[#This Row],[SKU]],'[1]All Skus'!$A:$Y,16,FALSE)),""))</f>
        <v>718878004968</v>
      </c>
      <c r="M279" s="18">
        <f>(IF((VLOOKUP(Table2[[#This Row],[SKU]],'[1]All Skus'!$A:$Y,2,FALSE))="AMX",(VLOOKUP(Table2[[#This Row],[SKU]],'[1]All Skus'!$A:$Y,17,FALSE)),""))</f>
        <v>0</v>
      </c>
      <c r="N279" s="23">
        <f>(IF((VLOOKUP(Table2[[#This Row],[SKU]],'[1]All Skus'!$A:$Y,2,FALSE))="AMX",(VLOOKUP(Table2[[#This Row],[SKU]],'[1]All Skus'!$A:$Y,18,FALSE)),""))</f>
        <v>1.95</v>
      </c>
      <c r="O279" s="23">
        <f>(IF((VLOOKUP(Table2[[#This Row],[SKU]],'[1]All Skus'!$A:$Y,2,FALSE))="AMX",(VLOOKUP(Table2[[#This Row],[SKU]],'[1]All Skus'!$A:$Y,19,FALSE)),""))</f>
        <v>9.5</v>
      </c>
      <c r="P279" s="23">
        <f>(IF((VLOOKUP(Table2[[#This Row],[SKU]],'[1]All Skus'!$A:$Y,2,FALSE))="AMX",(VLOOKUP(Table2[[#This Row],[SKU]],'[1]All Skus'!$A:$Y,20,FALSE)),""))</f>
        <v>9.75</v>
      </c>
      <c r="Q279" s="23">
        <f>(IF((VLOOKUP(Table2[[#This Row],[SKU]],'[1]All Skus'!$A:$Y,2,FALSE))="AMX",(VLOOKUP(Table2[[#This Row],[SKU]],'[1]All Skus'!$A:$Y,21,FALSE)),""))</f>
        <v>2.5</v>
      </c>
      <c r="R279" s="18" t="str">
        <f>(IF((VLOOKUP(Table2[[#This Row],[SKU]],'[1]All Skus'!$A:$Y,2,FALSE))="AMX",(VLOOKUP(Table2[[#This Row],[SKU]],'[1]All Skus'!$A:$Y,22,FALSE)),""))</f>
        <v>US</v>
      </c>
      <c r="S279" s="18" t="str">
        <f>(IF((VLOOKUP(Table2[[#This Row],[SKU]],'[1]All Skus'!$A:$Y,2,FALSE))="AMX",(VLOOKUP(Table2[[#This Row],[SKU]],'[1]All Skus'!$A:$Y,23,FALSE)),""))</f>
        <v>Compliant</v>
      </c>
      <c r="T279" s="24" t="str">
        <f>(IF((VLOOKUP(Table2[[#This Row],[SKU]],'[1]All Skus'!$A:$Y,2,FALSE))="AMX",(VLOOKUP(Table2[[#This Row],[SKU]],'[1]All Skus'!$A:$Y,24,FALSE)),""))</f>
        <v>https://www.amx.com/en-US/products/nmx-atc-n4321-audio-transceiver</v>
      </c>
      <c r="U279" s="18">
        <v>277</v>
      </c>
    </row>
    <row r="280" spans="1:21" x14ac:dyDescent="0.3">
      <c r="A280" s="16" t="s">
        <v>298</v>
      </c>
      <c r="B280" s="17" t="str">
        <f>(IF((VLOOKUP(Table2[[#This Row],[SKU]],'[1]All Skus'!$A:$Y,2,FALSE))="AMX",(VLOOKUP(Table2[[#This Row],[SKU]],'[1]All Skus'!$A:$Y,3,FALSE)),""))</f>
        <v>Networked AV</v>
      </c>
      <c r="C280" s="17" t="str">
        <f>(IF((VLOOKUP(Table2[[#This Row],[SKU]],'[1]All Skus'!$A:$Y,2,FALSE))="AMX",(VLOOKUP(Table2[[#This Row],[SKU]],'[1]All Skus'!$A:$Y,4,FALSE)),""))</f>
        <v>NMX-PRS-N7142</v>
      </c>
      <c r="D280" s="18" t="str">
        <f>(IF((VLOOKUP(Table2[[#This Row],[SKU]],'[1]All Skus'!$A:$Y,2,FALSE))="AMX",(VLOOKUP(Table2[[#This Row],[SKU]],'[1]All Skus'!$A:$Y,5,FALSE)),""))</f>
        <v>AMX-NM</v>
      </c>
      <c r="E280" s="19">
        <f>(IF((VLOOKUP(Table2[[#This Row],[SKU]],'[1]All Skus'!$A:$Y,2,FALSE))="AMX",(VLOOKUP(Table2[[#This Row],[SKU]],'[1]All Skus'!$A:$Y,6,FALSE)),""))</f>
        <v>0</v>
      </c>
      <c r="F280" s="28" t="str">
        <f>(IF((VLOOKUP(Table2[[#This Row],[SKU]],'[1]All Skus'!$A:$Y,2,FALSE))="AMX",(VLOOKUP(Table2[[#This Row],[SKU]],'[1]All Skus'!$A:$Y,7,FALSE)),""))</f>
        <v>Limited Quantity - REDUCED</v>
      </c>
      <c r="G280" s="20" t="str">
        <f>(IF((VLOOKUP(Table2[[#This Row],[SKU]],'[1]All Skus'!$A:$Y,2,FALSE))="AMX",(VLOOKUP(Table2[[#This Row],[SKU]],'[1]All Skus'!$A:$Y,8,FALSE)),""))</f>
        <v>NMX-PRS-N7142</v>
      </c>
      <c r="H280" s="20" t="str">
        <f>(IF((VLOOKUP(Table2[[#This Row],[SKU]],'[1]All Skus'!$A:$Y,2,FALSE))="AMX",(VLOOKUP(Table2[[#This Row],[SKU]],'[1]All Skus'!$A:$Y,9,FALSE)),""))</f>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
      <c r="I280" s="21">
        <f>(IF((VLOOKUP(Table2[[#This Row],[SKU]],'[1]All Skus'!$A:$Y,2,FALSE))="AMX",(VLOOKUP(Table2[[#This Row],[SKU]],'[1]All Skus'!$A:$Y,10,FALSE)),""))</f>
        <v>2235</v>
      </c>
      <c r="J280" s="21">
        <f>(IF((VLOOKUP(Table2[[#This Row],[SKU]],'[1]All Skus'!$A:$Y,2,FALSE))="AMX",(VLOOKUP(Table2[[#This Row],[SKU]],'[1]All Skus'!$A:$Y,11,FALSE)),""))</f>
        <v>2235</v>
      </c>
      <c r="K280" s="22">
        <f>(IF((VLOOKUP(Table2[[#This Row],[SKU]],'[1]All Skus'!$A:$Y,2,FALSE))="AMX",(VLOOKUP(Table2[[#This Row],[SKU]],'[1]All Skus'!$A:$Y,15,FALSE)),""))</f>
        <v>0</v>
      </c>
      <c r="L280" s="18">
        <f>(IF((VLOOKUP(Table2[[#This Row],[SKU]],'[1]All Skus'!$A:$Y,2,FALSE))="AMX",(VLOOKUP(Table2[[#This Row],[SKU]],'[1]All Skus'!$A:$Y,16,FALSE)),""))</f>
        <v>718878033760</v>
      </c>
      <c r="M280" s="18">
        <f>(IF((VLOOKUP(Table2[[#This Row],[SKU]],'[1]All Skus'!$A:$Y,2,FALSE))="AMX",(VLOOKUP(Table2[[#This Row],[SKU]],'[1]All Skus'!$A:$Y,17,FALSE)),""))</f>
        <v>0</v>
      </c>
      <c r="N280" s="23">
        <f>(IF((VLOOKUP(Table2[[#This Row],[SKU]],'[1]All Skus'!$A:$Y,2,FALSE))="AMX",(VLOOKUP(Table2[[#This Row],[SKU]],'[1]All Skus'!$A:$Y,18,FALSE)),""))</f>
        <v>19</v>
      </c>
      <c r="O280" s="23">
        <f>(IF((VLOOKUP(Table2[[#This Row],[SKU]],'[1]All Skus'!$A:$Y,2,FALSE))="AMX",(VLOOKUP(Table2[[#This Row],[SKU]],'[1]All Skus'!$A:$Y,19,FALSE)),""))</f>
        <v>17.25</v>
      </c>
      <c r="P280" s="23">
        <f>(IF((VLOOKUP(Table2[[#This Row],[SKU]],'[1]All Skus'!$A:$Y,2,FALSE))="AMX",(VLOOKUP(Table2[[#This Row],[SKU]],'[1]All Skus'!$A:$Y,20,FALSE)),""))</f>
        <v>14</v>
      </c>
      <c r="Q280" s="23">
        <f>(IF((VLOOKUP(Table2[[#This Row],[SKU]],'[1]All Skus'!$A:$Y,2,FALSE))="AMX",(VLOOKUP(Table2[[#This Row],[SKU]],'[1]All Skus'!$A:$Y,21,FALSE)),""))</f>
        <v>3.5</v>
      </c>
      <c r="R280" s="18" t="str">
        <f>(IF((VLOOKUP(Table2[[#This Row],[SKU]],'[1]All Skus'!$A:$Y,2,FALSE))="AMX",(VLOOKUP(Table2[[#This Row],[SKU]],'[1]All Skus'!$A:$Y,22,FALSE)),""))</f>
        <v>TW</v>
      </c>
      <c r="S280" s="18" t="str">
        <f>(IF((VLOOKUP(Table2[[#This Row],[SKU]],'[1]All Skus'!$A:$Y,2,FALSE))="AMX",(VLOOKUP(Table2[[#This Row],[SKU]],'[1]All Skus'!$A:$Y,23,FALSE)),""))</f>
        <v>Compliant</v>
      </c>
      <c r="T280" s="24" t="str">
        <f>(IF((VLOOKUP(Table2[[#This Row],[SKU]],'[1]All Skus'!$A:$Y,2,FALSE))="AMX",(VLOOKUP(Table2[[#This Row],[SKU]],'[1]All Skus'!$A:$Y,24,FALSE)),""))</f>
        <v>https://www.amx.com/en-US/products/nmx-prs-n7142</v>
      </c>
      <c r="U280" s="18">
        <v>278</v>
      </c>
    </row>
    <row r="281" spans="1:21" x14ac:dyDescent="0.3">
      <c r="A281" s="16" t="s">
        <v>299</v>
      </c>
      <c r="B281" s="17" t="str">
        <f>(IF((VLOOKUP(Table2[[#This Row],[SKU]],'[1]All Skus'!$A:$Y,2,FALSE))="AMX",(VLOOKUP(Table2[[#This Row],[SKU]],'[1]All Skus'!$A:$Y,3,FALSE)),""))</f>
        <v>Networked AV</v>
      </c>
      <c r="C281" s="17" t="str">
        <f>(IF((VLOOKUP(Table2[[#This Row],[SKU]],'[1]All Skus'!$A:$Y,2,FALSE))="AMX",(VLOOKUP(Table2[[#This Row],[SKU]],'[1]All Skus'!$A:$Y,4,FALSE)),""))</f>
        <v>NMX-PRS-N7142-23</v>
      </c>
      <c r="D281" s="18" t="str">
        <f>(IF((VLOOKUP(Table2[[#This Row],[SKU]],'[1]All Skus'!$A:$Y,2,FALSE))="AMX",(VLOOKUP(Table2[[#This Row],[SKU]],'[1]All Skus'!$A:$Y,5,FALSE)),""))</f>
        <v>AMX-NM</v>
      </c>
      <c r="E281" s="19">
        <f>(IF((VLOOKUP(Table2[[#This Row],[SKU]],'[1]All Skus'!$A:$Y,2,FALSE))="AMX",(VLOOKUP(Table2[[#This Row],[SKU]],'[1]All Skus'!$A:$Y,6,FALSE)),""))</f>
        <v>0</v>
      </c>
      <c r="F281" s="28" t="str">
        <f>(IF((VLOOKUP(Table2[[#This Row],[SKU]],'[1]All Skus'!$A:$Y,2,FALSE))="AMX",(VLOOKUP(Table2[[#This Row],[SKU]],'[1]All Skus'!$A:$Y,7,FALSE)),""))</f>
        <v>Limited Quantity - REDUCED</v>
      </c>
      <c r="G281" s="20" t="str">
        <f>(IF((VLOOKUP(Table2[[#This Row],[SKU]],'[1]All Skus'!$A:$Y,2,FALSE))="AMX",(VLOOKUP(Table2[[#This Row],[SKU]],'[1]All Skus'!$A:$Y,8,FALSE)),""))</f>
        <v>NMX-PRS-N7142-23</v>
      </c>
      <c r="H281" s="20" t="str">
        <f>(IF((VLOOKUP(Table2[[#This Row],[SKU]],'[1]All Skus'!$A:$Y,2,FALSE))="AMX",(VLOOKUP(Table2[[#This Row],[SKU]],'[1]All Skus'!$A:$Y,9,FALSE)),""))</f>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
      <c r="I281" s="21">
        <f>(IF((VLOOKUP(Table2[[#This Row],[SKU]],'[1]All Skus'!$A:$Y,2,FALSE))="AMX",(VLOOKUP(Table2[[#This Row],[SKU]],'[1]All Skus'!$A:$Y,10,FALSE)),""))</f>
        <v>10005</v>
      </c>
      <c r="J281" s="21">
        <f>(IF((VLOOKUP(Table2[[#This Row],[SKU]],'[1]All Skus'!$A:$Y,2,FALSE))="AMX",(VLOOKUP(Table2[[#This Row],[SKU]],'[1]All Skus'!$A:$Y,11,FALSE)),""))</f>
        <v>10005</v>
      </c>
      <c r="K281" s="22">
        <f>(IF((VLOOKUP(Table2[[#This Row],[SKU]],'[1]All Skus'!$A:$Y,2,FALSE))="AMX",(VLOOKUP(Table2[[#This Row],[SKU]],'[1]All Skus'!$A:$Y,15,FALSE)),""))</f>
        <v>0</v>
      </c>
      <c r="L281" s="18">
        <f>(IF((VLOOKUP(Table2[[#This Row],[SKU]],'[1]All Skus'!$A:$Y,2,FALSE))="AMX",(VLOOKUP(Table2[[#This Row],[SKU]],'[1]All Skus'!$A:$Y,16,FALSE)),""))</f>
        <v>0</v>
      </c>
      <c r="M281" s="18">
        <f>(IF((VLOOKUP(Table2[[#This Row],[SKU]],'[1]All Skus'!$A:$Y,2,FALSE))="AMX",(VLOOKUP(Table2[[#This Row],[SKU]],'[1]All Skus'!$A:$Y,17,FALSE)),""))</f>
        <v>0</v>
      </c>
      <c r="N281" s="23">
        <f>(IF((VLOOKUP(Table2[[#This Row],[SKU]],'[1]All Skus'!$A:$Y,2,FALSE))="AMX",(VLOOKUP(Table2[[#This Row],[SKU]],'[1]All Skus'!$A:$Y,18,FALSE)),""))</f>
        <v>19</v>
      </c>
      <c r="O281" s="23">
        <f>(IF((VLOOKUP(Table2[[#This Row],[SKU]],'[1]All Skus'!$A:$Y,2,FALSE))="AMX",(VLOOKUP(Table2[[#This Row],[SKU]],'[1]All Skus'!$A:$Y,19,FALSE)),""))</f>
        <v>17.25</v>
      </c>
      <c r="P281" s="23">
        <f>(IF((VLOOKUP(Table2[[#This Row],[SKU]],'[1]All Skus'!$A:$Y,2,FALSE))="AMX",(VLOOKUP(Table2[[#This Row],[SKU]],'[1]All Skus'!$A:$Y,20,FALSE)),""))</f>
        <v>14</v>
      </c>
      <c r="Q281" s="23">
        <f>(IF((VLOOKUP(Table2[[#This Row],[SKU]],'[1]All Skus'!$A:$Y,2,FALSE))="AMX",(VLOOKUP(Table2[[#This Row],[SKU]],'[1]All Skus'!$A:$Y,21,FALSE)),""))</f>
        <v>3.5</v>
      </c>
      <c r="R281" s="18" t="str">
        <f>(IF((VLOOKUP(Table2[[#This Row],[SKU]],'[1]All Skus'!$A:$Y,2,FALSE))="AMX",(VLOOKUP(Table2[[#This Row],[SKU]],'[1]All Skus'!$A:$Y,22,FALSE)),""))</f>
        <v>TW</v>
      </c>
      <c r="S281" s="18" t="str">
        <f>(IF((VLOOKUP(Table2[[#This Row],[SKU]],'[1]All Skus'!$A:$Y,2,FALSE))="AMX",(VLOOKUP(Table2[[#This Row],[SKU]],'[1]All Skus'!$A:$Y,23,FALSE)),""))</f>
        <v>Compliant</v>
      </c>
      <c r="T281" s="24" t="str">
        <f>(IF((VLOOKUP(Table2[[#This Row],[SKU]],'[1]All Skus'!$A:$Y,2,FALSE))="AMX",(VLOOKUP(Table2[[#This Row],[SKU]],'[1]All Skus'!$A:$Y,24,FALSE)),""))</f>
        <v>https://www.amx.com/en-US/products/nmx-prs-n7142</v>
      </c>
      <c r="U281" s="18">
        <v>279</v>
      </c>
    </row>
    <row r="282" spans="1:21" x14ac:dyDescent="0.3">
      <c r="A282" s="16" t="s">
        <v>300</v>
      </c>
      <c r="B282" s="17" t="str">
        <f>(IF((VLOOKUP(Table2[[#This Row],[SKU]],'[1]All Skus'!$A:$Y,2,FALSE))="AMX",(VLOOKUP(Table2[[#This Row],[SKU]],'[1]All Skus'!$A:$Y,3,FALSE)),""))</f>
        <v>Networked AV</v>
      </c>
      <c r="C282" s="17" t="str">
        <f>(IF((VLOOKUP(Table2[[#This Row],[SKU]],'[1]All Skus'!$A:$Y,2,FALSE))="AMX",(VLOOKUP(Table2[[#This Row],[SKU]],'[1]All Skus'!$A:$Y,4,FALSE)),""))</f>
        <v>SC-N8002</v>
      </c>
      <c r="D282" s="18" t="str">
        <f>(IF((VLOOKUP(Table2[[#This Row],[SKU]],'[1]All Skus'!$A:$Y,2,FALSE))="AMX",(VLOOKUP(Table2[[#This Row],[SKU]],'[1]All Skus'!$A:$Y,5,FALSE)),""))</f>
        <v>AMX-NM</v>
      </c>
      <c r="E282" s="19">
        <f>(IF((VLOOKUP(Table2[[#This Row],[SKU]],'[1]All Skus'!$A:$Y,2,FALSE))="AMX",(VLOOKUP(Table2[[#This Row],[SKU]],'[1]All Skus'!$A:$Y,6,FALSE)),""))</f>
        <v>0</v>
      </c>
      <c r="F282" s="19">
        <f>(IF((VLOOKUP(Table2[[#This Row],[SKU]],'[1]All Skus'!$A:$Y,2,FALSE))="AMX",(VLOOKUP(Table2[[#This Row],[SKU]],'[1]All Skus'!$A:$Y,7,FALSE)),""))</f>
        <v>0</v>
      </c>
      <c r="G282" s="20" t="str">
        <f>(IF((VLOOKUP(Table2[[#This Row],[SKU]],'[1]All Skus'!$A:$Y,2,FALSE))="AMX",(VLOOKUP(Table2[[#This Row],[SKU]],'[1]All Skus'!$A:$Y,8,FALSE)),""))</f>
        <v>N-Series Controller for Unlimited Users/Devices</v>
      </c>
      <c r="H282" s="20" t="str">
        <f>(IF((VLOOKUP(Table2[[#This Row],[SKU]],'[1]All Skus'!$A:$Y,2,FALSE))="AMX",(VLOOKUP(Table2[[#This Row],[SKU]],'[1]All Skus'!$A:$Y,9,FALSE)),""))</f>
        <v>The SVSI SC-N8002 N-Command Control Appliance provides intuitive and powerful management of equipment configuration, content management, NVR recording and playback, bandwidth utilization, and AV switching for unlimited users and devices</v>
      </c>
      <c r="I282" s="21">
        <f>(IF((VLOOKUP(Table2[[#This Row],[SKU]],'[1]All Skus'!$A:$Y,2,FALSE))="AMX",(VLOOKUP(Table2[[#This Row],[SKU]],'[1]All Skus'!$A:$Y,10,FALSE)),""))</f>
        <v>5635</v>
      </c>
      <c r="J282" s="21">
        <f>(IF((VLOOKUP(Table2[[#This Row],[SKU]],'[1]All Skus'!$A:$Y,2,FALSE))="AMX",(VLOOKUP(Table2[[#This Row],[SKU]],'[1]All Skus'!$A:$Y,11,FALSE)),""))</f>
        <v>5635</v>
      </c>
      <c r="K282" s="22">
        <f>(IF((VLOOKUP(Table2[[#This Row],[SKU]],'[1]All Skus'!$A:$Y,2,FALSE))="AMX",(VLOOKUP(Table2[[#This Row],[SKU]],'[1]All Skus'!$A:$Y,15,FALSE)),""))</f>
        <v>0</v>
      </c>
      <c r="L282" s="18">
        <f>(IF((VLOOKUP(Table2[[#This Row],[SKU]],'[1]All Skus'!$A:$Y,2,FALSE))="AMX",(VLOOKUP(Table2[[#This Row],[SKU]],'[1]All Skus'!$A:$Y,16,FALSE)),""))</f>
        <v>718878025826</v>
      </c>
      <c r="M282" s="18">
        <f>(IF((VLOOKUP(Table2[[#This Row],[SKU]],'[1]All Skus'!$A:$Y,2,FALSE))="AMX",(VLOOKUP(Table2[[#This Row],[SKU]],'[1]All Skus'!$A:$Y,17,FALSE)),""))</f>
        <v>0</v>
      </c>
      <c r="N282" s="23">
        <f>(IF((VLOOKUP(Table2[[#This Row],[SKU]],'[1]All Skus'!$A:$Y,2,FALSE))="AMX",(VLOOKUP(Table2[[#This Row],[SKU]],'[1]All Skus'!$A:$Y,18,FALSE)),""))</f>
        <v>19</v>
      </c>
      <c r="O282" s="23">
        <f>(IF((VLOOKUP(Table2[[#This Row],[SKU]],'[1]All Skus'!$A:$Y,2,FALSE))="AMX",(VLOOKUP(Table2[[#This Row],[SKU]],'[1]All Skus'!$A:$Y,19,FALSE)),""))</f>
        <v>17.25</v>
      </c>
      <c r="P282" s="23">
        <f>(IF((VLOOKUP(Table2[[#This Row],[SKU]],'[1]All Skus'!$A:$Y,2,FALSE))="AMX",(VLOOKUP(Table2[[#This Row],[SKU]],'[1]All Skus'!$A:$Y,20,FALSE)),""))</f>
        <v>15.5</v>
      </c>
      <c r="Q282" s="23">
        <f>(IF((VLOOKUP(Table2[[#This Row],[SKU]],'[1]All Skus'!$A:$Y,2,FALSE))="AMX",(VLOOKUP(Table2[[#This Row],[SKU]],'[1]All Skus'!$A:$Y,21,FALSE)),""))</f>
        <v>3.5</v>
      </c>
      <c r="R282" s="18" t="str">
        <f>(IF((VLOOKUP(Table2[[#This Row],[SKU]],'[1]All Skus'!$A:$Y,2,FALSE))="AMX",(VLOOKUP(Table2[[#This Row],[SKU]],'[1]All Skus'!$A:$Y,22,FALSE)),""))</f>
        <v>US</v>
      </c>
      <c r="S282" s="18" t="str">
        <f>(IF((VLOOKUP(Table2[[#This Row],[SKU]],'[1]All Skus'!$A:$Y,2,FALSE))="AMX",(VLOOKUP(Table2[[#This Row],[SKU]],'[1]All Skus'!$A:$Y,23,FALSE)),""))</f>
        <v>Compliant</v>
      </c>
      <c r="T282" s="24" t="str">
        <f>(IF((VLOOKUP(Table2[[#This Row],[SKU]],'[1]All Skus'!$A:$Y,2,FALSE))="AMX",(VLOOKUP(Table2[[#This Row],[SKU]],'[1]All Skus'!$A:$Y,24,FALSE)),""))</f>
        <v>https://www.amx.com/en-US/products/sc-n8002</v>
      </c>
      <c r="U282" s="18">
        <v>280</v>
      </c>
    </row>
    <row r="283" spans="1:21" x14ac:dyDescent="0.3">
      <c r="A283" s="16" t="s">
        <v>301</v>
      </c>
      <c r="B283" s="17" t="str">
        <f>(IF((VLOOKUP(Table2[[#This Row],[SKU]],'[1]All Skus'!$A:$Y,2,FALSE))="AMX",(VLOOKUP(Table2[[#This Row],[SKU]],'[1]All Skus'!$A:$Y,3,FALSE)),""))</f>
        <v>Networked AV</v>
      </c>
      <c r="C283" s="17" t="str">
        <f>(IF((VLOOKUP(Table2[[#This Row],[SKU]],'[1]All Skus'!$A:$Y,2,FALSE))="AMX",(VLOOKUP(Table2[[#This Row],[SKU]],'[1]All Skus'!$A:$Y,4,FALSE)),""))</f>
        <v>SC-N8012</v>
      </c>
      <c r="D283" s="18" t="str">
        <f>(IF((VLOOKUP(Table2[[#This Row],[SKU]],'[1]All Skus'!$A:$Y,2,FALSE))="AMX",(VLOOKUP(Table2[[#This Row],[SKU]],'[1]All Skus'!$A:$Y,5,FALSE)),""))</f>
        <v>AMX-NM</v>
      </c>
      <c r="E283" s="19">
        <f>(IF((VLOOKUP(Table2[[#This Row],[SKU]],'[1]All Skus'!$A:$Y,2,FALSE))="AMX",(VLOOKUP(Table2[[#This Row],[SKU]],'[1]All Skus'!$A:$Y,6,FALSE)),""))</f>
        <v>0</v>
      </c>
      <c r="F283" s="28" t="str">
        <f>(IF((VLOOKUP(Table2[[#This Row],[SKU]],'[1]All Skus'!$A:$Y,2,FALSE))="AMX",(VLOOKUP(Table2[[#This Row],[SKU]],'[1]All Skus'!$A:$Y,7,FALSE)),""))</f>
        <v>Limited Quantity - REDUCED</v>
      </c>
      <c r="G283" s="20" t="str">
        <f>(IF((VLOOKUP(Table2[[#This Row],[SKU]],'[1]All Skus'!$A:$Y,2,FALSE))="AMX",(VLOOKUP(Table2[[#This Row],[SKU]],'[1]All Skus'!$A:$Y,8,FALSE)),""))</f>
        <v>N-Series Controller for Enterprise</v>
      </c>
      <c r="H283" s="20" t="str">
        <f>(IF((VLOOKUP(Table2[[#This Row],[SKU]],'[1]All Skus'!$A:$Y,2,FALSE))="AMX",(VLOOKUP(Table2[[#This Row],[SKU]],'[1]All Skus'!$A:$Y,9,FALSE)),""))</f>
        <v>The SVSI SC-N8012 N-Command Control Appliance provides intuitive and powerful management of equipment configuration, content management, NVR recording and playback, bandwidth utilization, and AV switching for unlimited users and devices</v>
      </c>
      <c r="I283" s="21">
        <f>(IF((VLOOKUP(Table2[[#This Row],[SKU]],'[1]All Skus'!$A:$Y,2,FALSE))="AMX",(VLOOKUP(Table2[[#This Row],[SKU]],'[1]All Skus'!$A:$Y,10,FALSE)),""))</f>
        <v>17915</v>
      </c>
      <c r="J283" s="21">
        <f>(IF((VLOOKUP(Table2[[#This Row],[SKU]],'[1]All Skus'!$A:$Y,2,FALSE))="AMX",(VLOOKUP(Table2[[#This Row],[SKU]],'[1]All Skus'!$A:$Y,11,FALSE)),""))</f>
        <v>17915</v>
      </c>
      <c r="K283" s="22">
        <f>(IF((VLOOKUP(Table2[[#This Row],[SKU]],'[1]All Skus'!$A:$Y,2,FALSE))="AMX",(VLOOKUP(Table2[[#This Row],[SKU]],'[1]All Skus'!$A:$Y,15,FALSE)),""))</f>
        <v>0</v>
      </c>
      <c r="L283" s="18">
        <f>(IF((VLOOKUP(Table2[[#This Row],[SKU]],'[1]All Skus'!$A:$Y,2,FALSE))="AMX",(VLOOKUP(Table2[[#This Row],[SKU]],'[1]All Skus'!$A:$Y,16,FALSE)),""))</f>
        <v>718878025833</v>
      </c>
      <c r="M283" s="18">
        <f>(IF((VLOOKUP(Table2[[#This Row],[SKU]],'[1]All Skus'!$A:$Y,2,FALSE))="AMX",(VLOOKUP(Table2[[#This Row],[SKU]],'[1]All Skus'!$A:$Y,17,FALSE)),""))</f>
        <v>0</v>
      </c>
      <c r="N283" s="23">
        <f>(IF((VLOOKUP(Table2[[#This Row],[SKU]],'[1]All Skus'!$A:$Y,2,FALSE))="AMX",(VLOOKUP(Table2[[#This Row],[SKU]],'[1]All Skus'!$A:$Y,18,FALSE)),""))</f>
        <v>28</v>
      </c>
      <c r="O283" s="23">
        <f>(IF((VLOOKUP(Table2[[#This Row],[SKU]],'[1]All Skus'!$A:$Y,2,FALSE))="AMX",(VLOOKUP(Table2[[#This Row],[SKU]],'[1]All Skus'!$A:$Y,19,FALSE)),""))</f>
        <v>17.75</v>
      </c>
      <c r="P283" s="23">
        <f>(IF((VLOOKUP(Table2[[#This Row],[SKU]],'[1]All Skus'!$A:$Y,2,FALSE))="AMX",(VLOOKUP(Table2[[#This Row],[SKU]],'[1]All Skus'!$A:$Y,20,FALSE)),""))</f>
        <v>17.5</v>
      </c>
      <c r="Q283" s="23">
        <f>(IF((VLOOKUP(Table2[[#This Row],[SKU]],'[1]All Skus'!$A:$Y,2,FALSE))="AMX",(VLOOKUP(Table2[[#This Row],[SKU]],'[1]All Skus'!$A:$Y,21,FALSE)),""))</f>
        <v>3.625</v>
      </c>
      <c r="R283" s="18" t="str">
        <f>(IF((VLOOKUP(Table2[[#This Row],[SKU]],'[1]All Skus'!$A:$Y,2,FALSE))="AMX",(VLOOKUP(Table2[[#This Row],[SKU]],'[1]All Skus'!$A:$Y,22,FALSE)),""))</f>
        <v>US</v>
      </c>
      <c r="S283" s="18" t="str">
        <f>(IF((VLOOKUP(Table2[[#This Row],[SKU]],'[1]All Skus'!$A:$Y,2,FALSE))="AMX",(VLOOKUP(Table2[[#This Row],[SKU]],'[1]All Skus'!$A:$Y,23,FALSE)),""))</f>
        <v>Compliant</v>
      </c>
      <c r="T283" s="24" t="str">
        <f>(IF((VLOOKUP(Table2[[#This Row],[SKU]],'[1]All Skus'!$A:$Y,2,FALSE))="AMX",(VLOOKUP(Table2[[#This Row],[SKU]],'[1]All Skus'!$A:$Y,24,FALSE)),""))</f>
        <v>https://www.amx.com/en-US/products/sc-n8012</v>
      </c>
      <c r="U283" s="18">
        <v>281</v>
      </c>
    </row>
    <row r="284" spans="1:21" x14ac:dyDescent="0.3">
      <c r="A284" s="16" t="s">
        <v>302</v>
      </c>
      <c r="B284" s="17" t="str">
        <f>(IF((VLOOKUP(Table2[[#This Row],[SKU]],'[1]All Skus'!$A:$Y,2,FALSE))="AMX",(VLOOKUP(Table2[[#This Row],[SKU]],'[1]All Skus'!$A:$Y,3,FALSE)),""))</f>
        <v>Networked AV</v>
      </c>
      <c r="C284" s="17" t="str">
        <f>(IF((VLOOKUP(Table2[[#This Row],[SKU]],'[1]All Skus'!$A:$Y,2,FALSE))="AMX",(VLOOKUP(Table2[[#This Row],[SKU]],'[1]All Skus'!$A:$Y,4,FALSE)),""))</f>
        <v>NT-SD-701</v>
      </c>
      <c r="D284" s="18" t="str">
        <f>(IF((VLOOKUP(Table2[[#This Row],[SKU]],'[1]All Skus'!$A:$Y,2,FALSE))="AMX",(VLOOKUP(Table2[[#This Row],[SKU]],'[1]All Skus'!$A:$Y,5,FALSE)),""))</f>
        <v>AMX-NM</v>
      </c>
      <c r="E284" s="19">
        <f>(IF((VLOOKUP(Table2[[#This Row],[SKU]],'[1]All Skus'!$A:$Y,2,FALSE))="AMX",(VLOOKUP(Table2[[#This Row],[SKU]],'[1]All Skus'!$A:$Y,6,FALSE)),""))</f>
        <v>0</v>
      </c>
      <c r="F284" s="28" t="str">
        <f>(IF((VLOOKUP(Table2[[#This Row],[SKU]],'[1]All Skus'!$A:$Y,2,FALSE))="AMX",(VLOOKUP(Table2[[#This Row],[SKU]],'[1]All Skus'!$A:$Y,7,FALSE)),""))</f>
        <v>Limited Quantity - REDUCED</v>
      </c>
      <c r="G284" s="20" t="str">
        <f>(IF((VLOOKUP(Table2[[#This Row],[SKU]],'[1]All Skus'!$A:$Y,2,FALSE))="AMX",(VLOOKUP(Table2[[#This Row],[SKU]],'[1]All Skus'!$A:$Y,8,FALSE)),""))</f>
        <v>7" N-Touch Wall Mount Touch Panel</v>
      </c>
      <c r="H284" s="20" t="str">
        <f>(IF((VLOOKUP(Table2[[#This Row],[SKU]],'[1]All Skus'!$A:$Y,2,FALSE))="AMX",(VLOOKUP(Table2[[#This Row],[SKU]],'[1]All Skus'!$A:$Y,9,FALSE)),""))</f>
        <v>7" N-Touch Wall Mount Touch Panel, high-quality user interface and controller in a single unit enables control of SVSI devices. Compatible with Modero S wall mount options</v>
      </c>
      <c r="I284" s="21">
        <f>(IF((VLOOKUP(Table2[[#This Row],[SKU]],'[1]All Skus'!$A:$Y,2,FALSE))="AMX",(VLOOKUP(Table2[[#This Row],[SKU]],'[1]All Skus'!$A:$Y,10,FALSE)),""))</f>
        <v>2271.15</v>
      </c>
      <c r="J284" s="21">
        <f>(IF((VLOOKUP(Table2[[#This Row],[SKU]],'[1]All Skus'!$A:$Y,2,FALSE))="AMX",(VLOOKUP(Table2[[#This Row],[SKU]],'[1]All Skus'!$A:$Y,11,FALSE)),""))</f>
        <v>435.37</v>
      </c>
      <c r="K284" s="22">
        <f>(IF((VLOOKUP(Table2[[#This Row],[SKU]],'[1]All Skus'!$A:$Y,2,FALSE))="AMX",(VLOOKUP(Table2[[#This Row],[SKU]],'[1]All Skus'!$A:$Y,15,FALSE)),""))</f>
        <v>0</v>
      </c>
      <c r="L284" s="18">
        <f>(IF((VLOOKUP(Table2[[#This Row],[SKU]],'[1]All Skus'!$A:$Y,2,FALSE))="AMX",(VLOOKUP(Table2[[#This Row],[SKU]],'[1]All Skus'!$A:$Y,16,FALSE)),""))</f>
        <v>718878025918</v>
      </c>
      <c r="M284" s="18">
        <f>(IF((VLOOKUP(Table2[[#This Row],[SKU]],'[1]All Skus'!$A:$Y,2,FALSE))="AMX",(VLOOKUP(Table2[[#This Row],[SKU]],'[1]All Skus'!$A:$Y,17,FALSE)),""))</f>
        <v>0</v>
      </c>
      <c r="N284" s="23">
        <f>(IF((VLOOKUP(Table2[[#This Row],[SKU]],'[1]All Skus'!$A:$Y,2,FALSE))="AMX",(VLOOKUP(Table2[[#This Row],[SKU]],'[1]All Skus'!$A:$Y,18,FALSE)),""))</f>
        <v>1</v>
      </c>
      <c r="O284" s="23">
        <f>(IF((VLOOKUP(Table2[[#This Row],[SKU]],'[1]All Skus'!$A:$Y,2,FALSE))="AMX",(VLOOKUP(Table2[[#This Row],[SKU]],'[1]All Skus'!$A:$Y,19,FALSE)),""))</f>
        <v>2.25</v>
      </c>
      <c r="P284" s="23">
        <f>(IF((VLOOKUP(Table2[[#This Row],[SKU]],'[1]All Skus'!$A:$Y,2,FALSE))="AMX",(VLOOKUP(Table2[[#This Row],[SKU]],'[1]All Skus'!$A:$Y,20,FALSE)),""))</f>
        <v>7.5</v>
      </c>
      <c r="Q284" s="23">
        <f>(IF((VLOOKUP(Table2[[#This Row],[SKU]],'[1]All Skus'!$A:$Y,2,FALSE))="AMX",(VLOOKUP(Table2[[#This Row],[SKU]],'[1]All Skus'!$A:$Y,21,FALSE)),""))</f>
        <v>4.8</v>
      </c>
      <c r="R284" s="18" t="str">
        <f>(IF((VLOOKUP(Table2[[#This Row],[SKU]],'[1]All Skus'!$A:$Y,2,FALSE))="AMX",(VLOOKUP(Table2[[#This Row],[SKU]],'[1]All Skus'!$A:$Y,22,FALSE)),""))</f>
        <v>MX</v>
      </c>
      <c r="S284" s="18" t="str">
        <f>(IF((VLOOKUP(Table2[[#This Row],[SKU]],'[1]All Skus'!$A:$Y,2,FALSE))="AMX",(VLOOKUP(Table2[[#This Row],[SKU]],'[1]All Skus'!$A:$Y,23,FALSE)),""))</f>
        <v>Compliant</v>
      </c>
      <c r="T284" s="24" t="str">
        <f>(IF((VLOOKUP(Table2[[#This Row],[SKU]],'[1]All Skus'!$A:$Y,2,FALSE))="AMX",(VLOOKUP(Table2[[#This Row],[SKU]],'[1]All Skus'!$A:$Y,24,FALSE)),""))</f>
        <v>https://www.amx.com/en-US/products/nt-sd-701</v>
      </c>
      <c r="U284" s="18">
        <v>282</v>
      </c>
    </row>
    <row r="285" spans="1:21" x14ac:dyDescent="0.3">
      <c r="A285" s="16" t="s">
        <v>303</v>
      </c>
      <c r="B285" s="17" t="str">
        <f>(IF((VLOOKUP(Table2[[#This Row],[SKU]],'[1]All Skus'!$A:$Y,2,FALSE))="AMX",(VLOOKUP(Table2[[#This Row],[SKU]],'[1]All Skus'!$A:$Y,3,FALSE)),""))</f>
        <v>Networked AV</v>
      </c>
      <c r="C285" s="17" t="str">
        <f>(IF((VLOOKUP(Table2[[#This Row],[SKU]],'[1]All Skus'!$A:$Y,2,FALSE))="AMX",(VLOOKUP(Table2[[#This Row],[SKU]],'[1]All Skus'!$A:$Y,4,FALSE)),""))</f>
        <v>NT-ST-701</v>
      </c>
      <c r="D285" s="18" t="str">
        <f>(IF((VLOOKUP(Table2[[#This Row],[SKU]],'[1]All Skus'!$A:$Y,2,FALSE))="AMX",(VLOOKUP(Table2[[#This Row],[SKU]],'[1]All Skus'!$A:$Y,5,FALSE)),""))</f>
        <v>AMX-NM</v>
      </c>
      <c r="E285" s="19">
        <f>(IF((VLOOKUP(Table2[[#This Row],[SKU]],'[1]All Skus'!$A:$Y,2,FALSE))="AMX",(VLOOKUP(Table2[[#This Row],[SKU]],'[1]All Skus'!$A:$Y,6,FALSE)),""))</f>
        <v>0</v>
      </c>
      <c r="F285" s="28" t="str">
        <f>(IF((VLOOKUP(Table2[[#This Row],[SKU]],'[1]All Skus'!$A:$Y,2,FALSE))="AMX",(VLOOKUP(Table2[[#This Row],[SKU]],'[1]All Skus'!$A:$Y,7,FALSE)),""))</f>
        <v>Limited Quantity - REDUCED</v>
      </c>
      <c r="G285" s="20" t="str">
        <f>(IF((VLOOKUP(Table2[[#This Row],[SKU]],'[1]All Skus'!$A:$Y,2,FALSE))="AMX",(VLOOKUP(Table2[[#This Row],[SKU]],'[1]All Skus'!$A:$Y,8,FALSE)),""))</f>
        <v>7" N-Touch Tabletop Touch Panel</v>
      </c>
      <c r="H285" s="20" t="str">
        <f>(IF((VLOOKUP(Table2[[#This Row],[SKU]],'[1]All Skus'!$A:$Y,2,FALSE))="AMX",(VLOOKUP(Table2[[#This Row],[SKU]],'[1]All Skus'!$A:$Y,9,FALSE)),""))</f>
        <v>7" N-Touch Tabletop Touch Panel, high-quality user interface and controller in a single unit enables control of SVSI devices</v>
      </c>
      <c r="I285" s="21">
        <f>(IF((VLOOKUP(Table2[[#This Row],[SKU]],'[1]All Skus'!$A:$Y,2,FALSE))="AMX",(VLOOKUP(Table2[[#This Row],[SKU]],'[1]All Skus'!$A:$Y,10,FALSE)),""))</f>
        <v>2384.4499999999998</v>
      </c>
      <c r="J285" s="21">
        <f>(IF((VLOOKUP(Table2[[#This Row],[SKU]],'[1]All Skus'!$A:$Y,2,FALSE))="AMX",(VLOOKUP(Table2[[#This Row],[SKU]],'[1]All Skus'!$A:$Y,11,FALSE)),""))</f>
        <v>781.77</v>
      </c>
      <c r="K285" s="22">
        <f>(IF((VLOOKUP(Table2[[#This Row],[SKU]],'[1]All Skus'!$A:$Y,2,FALSE))="AMX",(VLOOKUP(Table2[[#This Row],[SKU]],'[1]All Skus'!$A:$Y,15,FALSE)),""))</f>
        <v>0</v>
      </c>
      <c r="L285" s="18">
        <f>(IF((VLOOKUP(Table2[[#This Row],[SKU]],'[1]All Skus'!$A:$Y,2,FALSE))="AMX",(VLOOKUP(Table2[[#This Row],[SKU]],'[1]All Skus'!$A:$Y,16,FALSE)),""))</f>
        <v>718878025925</v>
      </c>
      <c r="M285" s="18">
        <f>(IF((VLOOKUP(Table2[[#This Row],[SKU]],'[1]All Skus'!$A:$Y,2,FALSE))="AMX",(VLOOKUP(Table2[[#This Row],[SKU]],'[1]All Skus'!$A:$Y,17,FALSE)),""))</f>
        <v>0</v>
      </c>
      <c r="N285" s="23">
        <f>(IF((VLOOKUP(Table2[[#This Row],[SKU]],'[1]All Skus'!$A:$Y,2,FALSE))="AMX",(VLOOKUP(Table2[[#This Row],[SKU]],'[1]All Skus'!$A:$Y,18,FALSE)),""))</f>
        <v>1</v>
      </c>
      <c r="O285" s="23">
        <f>(IF((VLOOKUP(Table2[[#This Row],[SKU]],'[1]All Skus'!$A:$Y,2,FALSE))="AMX",(VLOOKUP(Table2[[#This Row],[SKU]],'[1]All Skus'!$A:$Y,19,FALSE)),""))</f>
        <v>2.25</v>
      </c>
      <c r="P285" s="23">
        <f>(IF((VLOOKUP(Table2[[#This Row],[SKU]],'[1]All Skus'!$A:$Y,2,FALSE))="AMX",(VLOOKUP(Table2[[#This Row],[SKU]],'[1]All Skus'!$A:$Y,20,FALSE)),""))</f>
        <v>7.5</v>
      </c>
      <c r="Q285" s="23">
        <f>(IF((VLOOKUP(Table2[[#This Row],[SKU]],'[1]All Skus'!$A:$Y,2,FALSE))="AMX",(VLOOKUP(Table2[[#This Row],[SKU]],'[1]All Skus'!$A:$Y,21,FALSE)),""))</f>
        <v>4.8</v>
      </c>
      <c r="R285" s="18" t="str">
        <f>(IF((VLOOKUP(Table2[[#This Row],[SKU]],'[1]All Skus'!$A:$Y,2,FALSE))="AMX",(VLOOKUP(Table2[[#This Row],[SKU]],'[1]All Skus'!$A:$Y,22,FALSE)),""))</f>
        <v>MX</v>
      </c>
      <c r="S285" s="18" t="str">
        <f>(IF((VLOOKUP(Table2[[#This Row],[SKU]],'[1]All Skus'!$A:$Y,2,FALSE))="AMX",(VLOOKUP(Table2[[#This Row],[SKU]],'[1]All Skus'!$A:$Y,23,FALSE)),""))</f>
        <v>Compliant</v>
      </c>
      <c r="T285" s="24" t="str">
        <f>(IF((VLOOKUP(Table2[[#This Row],[SKU]],'[1]All Skus'!$A:$Y,2,FALSE))="AMX",(VLOOKUP(Table2[[#This Row],[SKU]],'[1]All Skus'!$A:$Y,24,FALSE)),""))</f>
        <v>https://www.amx.com/en-US/products/nt-st-701</v>
      </c>
      <c r="U285" s="18">
        <v>283</v>
      </c>
    </row>
    <row r="286" spans="1:21" x14ac:dyDescent="0.3">
      <c r="A286" s="16" t="s">
        <v>304</v>
      </c>
      <c r="B286" s="17" t="str">
        <f>(IF((VLOOKUP(Table2[[#This Row],[SKU]],'[1]All Skus'!$A:$Y,2,FALSE))="AMX",(VLOOKUP(Table2[[#This Row],[SKU]],'[1]All Skus'!$A:$Y,3,FALSE)),""))</f>
        <v>Networked AV</v>
      </c>
      <c r="C286" s="17" t="str">
        <f>(IF((VLOOKUP(Table2[[#This Row],[SKU]],'[1]All Skus'!$A:$Y,2,FALSE))="AMX",(VLOOKUP(Table2[[#This Row],[SKU]],'[1]All Skus'!$A:$Y,4,FALSE)),""))</f>
        <v>NMX-ACC-N9101</v>
      </c>
      <c r="D286" s="18" t="str">
        <f>(IF((VLOOKUP(Table2[[#This Row],[SKU]],'[1]All Skus'!$A:$Y,2,FALSE))="AMX",(VLOOKUP(Table2[[#This Row],[SKU]],'[1]All Skus'!$A:$Y,5,FALSE)),""))</f>
        <v>AMX-NM</v>
      </c>
      <c r="E286" s="19">
        <f>(IF((VLOOKUP(Table2[[#This Row],[SKU]],'[1]All Skus'!$A:$Y,2,FALSE))="AMX",(VLOOKUP(Table2[[#This Row],[SKU]],'[1]All Skus'!$A:$Y,6,FALSE)),""))</f>
        <v>0</v>
      </c>
      <c r="F286" s="19">
        <f>(IF((VLOOKUP(Table2[[#This Row],[SKU]],'[1]All Skus'!$A:$Y,2,FALSE))="AMX",(VLOOKUP(Table2[[#This Row],[SKU]],'[1]All Skus'!$A:$Y,7,FALSE)),""))</f>
        <v>0</v>
      </c>
      <c r="G286" s="20" t="str">
        <f>(IF((VLOOKUP(Table2[[#This Row],[SKU]],'[1]All Skus'!$A:$Y,2,FALSE))="AMX",(VLOOKUP(Table2[[#This Row],[SKU]],'[1]All Skus'!$A:$Y,8,FALSE)),""))</f>
        <v>Mounting Wings for SVSI N-Series Encoders, Decoders and Audio Transceiver</v>
      </c>
      <c r="H286" s="20" t="str">
        <f>(IF((VLOOKUP(Table2[[#This Row],[SKU]],'[1]All Skus'!$A:$Y,2,FALSE))="AMX",(VLOOKUP(Table2[[#This Row],[SKU]],'[1]All Skus'!$A:$Y,9,FALSE)),""))</f>
        <v>Mounting wings for N-Series SVSI Encoders, Decoders and Audio Transceiver, designed for mounting to surface or wall</v>
      </c>
      <c r="I286" s="21">
        <f>(IF((VLOOKUP(Table2[[#This Row],[SKU]],'[1]All Skus'!$A:$Y,2,FALSE))="AMX",(VLOOKUP(Table2[[#This Row],[SKU]],'[1]All Skus'!$A:$Y,10,FALSE)),""))</f>
        <v>80</v>
      </c>
      <c r="J286" s="21">
        <f>(IF((VLOOKUP(Table2[[#This Row],[SKU]],'[1]All Skus'!$A:$Y,2,FALSE))="AMX",(VLOOKUP(Table2[[#This Row],[SKU]],'[1]All Skus'!$A:$Y,11,FALSE)),""))</f>
        <v>80</v>
      </c>
      <c r="K286" s="22">
        <f>(IF((VLOOKUP(Table2[[#This Row],[SKU]],'[1]All Skus'!$A:$Y,2,FALSE))="AMX",(VLOOKUP(Table2[[#This Row],[SKU]],'[1]All Skus'!$A:$Y,15,FALSE)),""))</f>
        <v>0</v>
      </c>
      <c r="L286" s="18">
        <f>(IF((VLOOKUP(Table2[[#This Row],[SKU]],'[1]All Skus'!$A:$Y,2,FALSE))="AMX",(VLOOKUP(Table2[[#This Row],[SKU]],'[1]All Skus'!$A:$Y,16,FALSE)),""))</f>
        <v>718878025932</v>
      </c>
      <c r="M286" s="18">
        <f>(IF((VLOOKUP(Table2[[#This Row],[SKU]],'[1]All Skus'!$A:$Y,2,FALSE))="AMX",(VLOOKUP(Table2[[#This Row],[SKU]],'[1]All Skus'!$A:$Y,17,FALSE)),""))</f>
        <v>0</v>
      </c>
      <c r="N286" s="23">
        <f>(IF((VLOOKUP(Table2[[#This Row],[SKU]],'[1]All Skus'!$A:$Y,2,FALSE))="AMX",(VLOOKUP(Table2[[#This Row],[SKU]],'[1]All Skus'!$A:$Y,18,FALSE)),""))</f>
        <v>0.15</v>
      </c>
      <c r="O286" s="23">
        <f>(IF((VLOOKUP(Table2[[#This Row],[SKU]],'[1]All Skus'!$A:$Y,2,FALSE))="AMX",(VLOOKUP(Table2[[#This Row],[SKU]],'[1]All Skus'!$A:$Y,19,FALSE)),""))</f>
        <v>0.5</v>
      </c>
      <c r="P286" s="23">
        <f>(IF((VLOOKUP(Table2[[#This Row],[SKU]],'[1]All Skus'!$A:$Y,2,FALSE))="AMX",(VLOOKUP(Table2[[#This Row],[SKU]],'[1]All Skus'!$A:$Y,20,FALSE)),""))</f>
        <v>3</v>
      </c>
      <c r="Q286" s="23">
        <f>(IF((VLOOKUP(Table2[[#This Row],[SKU]],'[1]All Skus'!$A:$Y,2,FALSE))="AMX",(VLOOKUP(Table2[[#This Row],[SKU]],'[1]All Skus'!$A:$Y,21,FALSE)),""))</f>
        <v>0.5</v>
      </c>
      <c r="R286" s="18" t="str">
        <f>(IF((VLOOKUP(Table2[[#This Row],[SKU]],'[1]All Skus'!$A:$Y,2,FALSE))="AMX",(VLOOKUP(Table2[[#This Row],[SKU]],'[1]All Skus'!$A:$Y,22,FALSE)),""))</f>
        <v>US</v>
      </c>
      <c r="S286" s="18" t="str">
        <f>(IF((VLOOKUP(Table2[[#This Row],[SKU]],'[1]All Skus'!$A:$Y,2,FALSE))="AMX",(VLOOKUP(Table2[[#This Row],[SKU]],'[1]All Skus'!$A:$Y,23,FALSE)),""))</f>
        <v>Compliant</v>
      </c>
      <c r="T286" s="24" t="str">
        <f>(IF((VLOOKUP(Table2[[#This Row],[SKU]],'[1]All Skus'!$A:$Y,2,FALSE))="AMX",(VLOOKUP(Table2[[#This Row],[SKU]],'[1]All Skus'!$A:$Y,24,FALSE)),""))</f>
        <v>https://www.amx.com/en-US/products/nmx-acc-n9101</v>
      </c>
      <c r="U286" s="18">
        <v>284</v>
      </c>
    </row>
    <row r="287" spans="1:21" x14ac:dyDescent="0.3">
      <c r="A287" s="16" t="s">
        <v>305</v>
      </c>
      <c r="B287" s="17" t="str">
        <f>(IF((VLOOKUP(Table2[[#This Row],[SKU]],'[1]All Skus'!$A:$Y,2,FALSE))="AMX",(VLOOKUP(Table2[[#This Row],[SKU]],'[1]All Skus'!$A:$Y,3,FALSE)),""))</f>
        <v>Networked AV</v>
      </c>
      <c r="C287" s="17" t="str">
        <f>(IF((VLOOKUP(Table2[[#This Row],[SKU]],'[1]All Skus'!$A:$Y,2,FALSE))="AMX",(VLOOKUP(Table2[[#This Row],[SKU]],'[1]All Skus'!$A:$Y,4,FALSE)),""))</f>
        <v>NMX-ACC-N9102</v>
      </c>
      <c r="D287" s="18" t="str">
        <f>(IF((VLOOKUP(Table2[[#This Row],[SKU]],'[1]All Skus'!$A:$Y,2,FALSE))="AMX",(VLOOKUP(Table2[[#This Row],[SKU]],'[1]All Skus'!$A:$Y,5,FALSE)),""))</f>
        <v>AMX-NM</v>
      </c>
      <c r="E287" s="19">
        <f>(IF((VLOOKUP(Table2[[#This Row],[SKU]],'[1]All Skus'!$A:$Y,2,FALSE))="AMX",(VLOOKUP(Table2[[#This Row],[SKU]],'[1]All Skus'!$A:$Y,6,FALSE)),""))</f>
        <v>0</v>
      </c>
      <c r="F287" s="19">
        <f>(IF((VLOOKUP(Table2[[#This Row],[SKU]],'[1]All Skus'!$A:$Y,2,FALSE))="AMX",(VLOOKUP(Table2[[#This Row],[SKU]],'[1]All Skus'!$A:$Y,7,FALSE)),""))</f>
        <v>0</v>
      </c>
      <c r="G287" s="20" t="str">
        <f>(IF((VLOOKUP(Table2[[#This Row],[SKU]],'[1]All Skus'!$A:$Y,2,FALSE))="AMX",(VLOOKUP(Table2[[#This Row],[SKU]],'[1]All Skus'!$A:$Y,8,FALSE)),""))</f>
        <v>1RU Rack Shelf for Two Side-by-Side SVSI N-Series Encoders, Decoders and Audio Transceiver</v>
      </c>
      <c r="H287" s="20" t="str">
        <f>(IF((VLOOKUP(Table2[[#This Row],[SKU]],'[1]All Skus'!$A:$Y,2,FALSE))="AMX",(VLOOKUP(Table2[[#This Row],[SKU]],'[1]All Skus'!$A:$Y,9,FALSE)),""))</f>
        <v>1RU rack shelf for rack mounting two side-by-side SVSI N-Series Encoders, Decoders, and Audio Transceiver</v>
      </c>
      <c r="I287" s="21">
        <f>(IF((VLOOKUP(Table2[[#This Row],[SKU]],'[1]All Skus'!$A:$Y,2,FALSE))="AMX",(VLOOKUP(Table2[[#This Row],[SKU]],'[1]All Skus'!$A:$Y,10,FALSE)),""))</f>
        <v>285</v>
      </c>
      <c r="J287" s="21">
        <f>(IF((VLOOKUP(Table2[[#This Row],[SKU]],'[1]All Skus'!$A:$Y,2,FALSE))="AMX",(VLOOKUP(Table2[[#This Row],[SKU]],'[1]All Skus'!$A:$Y,11,FALSE)),""))</f>
        <v>285</v>
      </c>
      <c r="K287" s="22">
        <f>(IF((VLOOKUP(Table2[[#This Row],[SKU]],'[1]All Skus'!$A:$Y,2,FALSE))="AMX",(VLOOKUP(Table2[[#This Row],[SKU]],'[1]All Skus'!$A:$Y,15,FALSE)),""))</f>
        <v>0</v>
      </c>
      <c r="L287" s="18">
        <f>(IF((VLOOKUP(Table2[[#This Row],[SKU]],'[1]All Skus'!$A:$Y,2,FALSE))="AMX",(VLOOKUP(Table2[[#This Row],[SKU]],'[1]All Skus'!$A:$Y,16,FALSE)),""))</f>
        <v>718878025949</v>
      </c>
      <c r="M287" s="18">
        <f>(IF((VLOOKUP(Table2[[#This Row],[SKU]],'[1]All Skus'!$A:$Y,2,FALSE))="AMX",(VLOOKUP(Table2[[#This Row],[SKU]],'[1]All Skus'!$A:$Y,17,FALSE)),""))</f>
        <v>0</v>
      </c>
      <c r="N287" s="23">
        <f>(IF((VLOOKUP(Table2[[#This Row],[SKU]],'[1]All Skus'!$A:$Y,2,FALSE))="AMX",(VLOOKUP(Table2[[#This Row],[SKU]],'[1]All Skus'!$A:$Y,18,FALSE)),""))</f>
        <v>2</v>
      </c>
      <c r="O287" s="23">
        <f>(IF((VLOOKUP(Table2[[#This Row],[SKU]],'[1]All Skus'!$A:$Y,2,FALSE))="AMX",(VLOOKUP(Table2[[#This Row],[SKU]],'[1]All Skus'!$A:$Y,19,FALSE)),""))</f>
        <v>17</v>
      </c>
      <c r="P287" s="23">
        <f>(IF((VLOOKUP(Table2[[#This Row],[SKU]],'[1]All Skus'!$A:$Y,2,FALSE))="AMX",(VLOOKUP(Table2[[#This Row],[SKU]],'[1]All Skus'!$A:$Y,20,FALSE)),""))</f>
        <v>5</v>
      </c>
      <c r="Q287" s="23">
        <f>(IF((VLOOKUP(Table2[[#This Row],[SKU]],'[1]All Skus'!$A:$Y,2,FALSE))="AMX",(VLOOKUP(Table2[[#This Row],[SKU]],'[1]All Skus'!$A:$Y,21,FALSE)),""))</f>
        <v>0.5</v>
      </c>
      <c r="R287" s="18" t="str">
        <f>(IF((VLOOKUP(Table2[[#This Row],[SKU]],'[1]All Skus'!$A:$Y,2,FALSE))="AMX",(VLOOKUP(Table2[[#This Row],[SKU]],'[1]All Skus'!$A:$Y,22,FALSE)),""))</f>
        <v>US</v>
      </c>
      <c r="S287" s="18" t="str">
        <f>(IF((VLOOKUP(Table2[[#This Row],[SKU]],'[1]All Skus'!$A:$Y,2,FALSE))="AMX",(VLOOKUP(Table2[[#This Row],[SKU]],'[1]All Skus'!$A:$Y,23,FALSE)),""))</f>
        <v>Compliant</v>
      </c>
      <c r="T287" s="24" t="str">
        <f>(IF((VLOOKUP(Table2[[#This Row],[SKU]],'[1]All Skus'!$A:$Y,2,FALSE))="AMX",(VLOOKUP(Table2[[#This Row],[SKU]],'[1]All Skus'!$A:$Y,24,FALSE)),""))</f>
        <v>https://www.amx.com/en-US/products/nmx-acc-n9102</v>
      </c>
      <c r="U287" s="18">
        <v>285</v>
      </c>
    </row>
    <row r="288" spans="1:21" x14ac:dyDescent="0.3">
      <c r="A288" s="16" t="s">
        <v>306</v>
      </c>
      <c r="B288" s="17" t="str">
        <f>(IF((VLOOKUP(Table2[[#This Row],[SKU]],'[1]All Skus'!$A:$Y,2,FALSE))="AMX",(VLOOKUP(Table2[[#This Row],[SKU]],'[1]All Skus'!$A:$Y,3,FALSE)),""))</f>
        <v>Networked AV</v>
      </c>
      <c r="C288" s="17" t="str">
        <f>(IF((VLOOKUP(Table2[[#This Row],[SKU]],'[1]All Skus'!$A:$Y,2,FALSE))="AMX",(VLOOKUP(Table2[[#This Row],[SKU]],'[1]All Skus'!$A:$Y,4,FALSE)),""))</f>
        <v>NMX-ACC-N9206</v>
      </c>
      <c r="D288" s="18" t="str">
        <f>(IF((VLOOKUP(Table2[[#This Row],[SKU]],'[1]All Skus'!$A:$Y,2,FALSE))="AMX",(VLOOKUP(Table2[[#This Row],[SKU]],'[1]All Skus'!$A:$Y,5,FALSE)),""))</f>
        <v>AMX-NM</v>
      </c>
      <c r="E288" s="19">
        <f>(IF((VLOOKUP(Table2[[#This Row],[SKU]],'[1]All Skus'!$A:$Y,2,FALSE))="AMX",(VLOOKUP(Table2[[#This Row],[SKU]],'[1]All Skus'!$A:$Y,6,FALSE)),""))</f>
        <v>0</v>
      </c>
      <c r="F288" s="19">
        <f>(IF((VLOOKUP(Table2[[#This Row],[SKU]],'[1]All Skus'!$A:$Y,2,FALSE))="AMX",(VLOOKUP(Table2[[#This Row],[SKU]],'[1]All Skus'!$A:$Y,7,FALSE)),""))</f>
        <v>0</v>
      </c>
      <c r="G288" s="20" t="str">
        <f>(IF((VLOOKUP(Table2[[#This Row],[SKU]],'[1]All Skus'!$A:$Y,2,FALSE))="AMX",(VLOOKUP(Table2[[#This Row],[SKU]],'[1]All Skus'!$A:$Y,8,FALSE)),""))</f>
        <v>2RU Rack Mount Cage with Power for Six SVSI N-Series Card Units</v>
      </c>
      <c r="H288" s="20" t="str">
        <f>(IF((VLOOKUP(Table2[[#This Row],[SKU]],'[1]All Skus'!$A:$Y,2,FALSE))="AMX",(VLOOKUP(Table2[[#This Row],[SKU]],'[1]All Skus'!$A:$Y,9,FALSE)),""))</f>
        <v>2RU rack mount cage for rack mounting up to six SVSI N-Series Encoder, Decoder, and Audio Transceiver Cards, includes power supply</v>
      </c>
      <c r="I288" s="21">
        <f>(IF((VLOOKUP(Table2[[#This Row],[SKU]],'[1]All Skus'!$A:$Y,2,FALSE))="AMX",(VLOOKUP(Table2[[#This Row],[SKU]],'[1]All Skus'!$A:$Y,10,FALSE)),""))</f>
        <v>1855</v>
      </c>
      <c r="J288" s="21">
        <f>(IF((VLOOKUP(Table2[[#This Row],[SKU]],'[1]All Skus'!$A:$Y,2,FALSE))="AMX",(VLOOKUP(Table2[[#This Row],[SKU]],'[1]All Skus'!$A:$Y,11,FALSE)),""))</f>
        <v>1855</v>
      </c>
      <c r="K288" s="22">
        <f>(IF((VLOOKUP(Table2[[#This Row],[SKU]],'[1]All Skus'!$A:$Y,2,FALSE))="AMX",(VLOOKUP(Table2[[#This Row],[SKU]],'[1]All Skus'!$A:$Y,15,FALSE)),""))</f>
        <v>0</v>
      </c>
      <c r="L288" s="18">
        <f>(IF((VLOOKUP(Table2[[#This Row],[SKU]],'[1]All Skus'!$A:$Y,2,FALSE))="AMX",(VLOOKUP(Table2[[#This Row],[SKU]],'[1]All Skus'!$A:$Y,16,FALSE)),""))</f>
        <v>718878025956</v>
      </c>
      <c r="M288" s="18">
        <f>(IF((VLOOKUP(Table2[[#This Row],[SKU]],'[1]All Skus'!$A:$Y,2,FALSE))="AMX",(VLOOKUP(Table2[[#This Row],[SKU]],'[1]All Skus'!$A:$Y,17,FALSE)),""))</f>
        <v>0</v>
      </c>
      <c r="N288" s="23">
        <f>(IF((VLOOKUP(Table2[[#This Row],[SKU]],'[1]All Skus'!$A:$Y,2,FALSE))="AMX",(VLOOKUP(Table2[[#This Row],[SKU]],'[1]All Skus'!$A:$Y,18,FALSE)),""))</f>
        <v>9</v>
      </c>
      <c r="O288" s="23">
        <f>(IF((VLOOKUP(Table2[[#This Row],[SKU]],'[1]All Skus'!$A:$Y,2,FALSE))="AMX",(VLOOKUP(Table2[[#This Row],[SKU]],'[1]All Skus'!$A:$Y,19,FALSE)),""))</f>
        <v>20</v>
      </c>
      <c r="P288" s="23">
        <f>(IF((VLOOKUP(Table2[[#This Row],[SKU]],'[1]All Skus'!$A:$Y,2,FALSE))="AMX",(VLOOKUP(Table2[[#This Row],[SKU]],'[1]All Skus'!$A:$Y,20,FALSE)),""))</f>
        <v>6.5</v>
      </c>
      <c r="Q288" s="23">
        <f>(IF((VLOOKUP(Table2[[#This Row],[SKU]],'[1]All Skus'!$A:$Y,2,FALSE))="AMX",(VLOOKUP(Table2[[#This Row],[SKU]],'[1]All Skus'!$A:$Y,21,FALSE)),""))</f>
        <v>6.5</v>
      </c>
      <c r="R288" s="18" t="str">
        <f>(IF((VLOOKUP(Table2[[#This Row],[SKU]],'[1]All Skus'!$A:$Y,2,FALSE))="AMX",(VLOOKUP(Table2[[#This Row],[SKU]],'[1]All Skus'!$A:$Y,22,FALSE)),""))</f>
        <v>US</v>
      </c>
      <c r="S288" s="18" t="str">
        <f>(IF((VLOOKUP(Table2[[#This Row],[SKU]],'[1]All Skus'!$A:$Y,2,FALSE))="AMX",(VLOOKUP(Table2[[#This Row],[SKU]],'[1]All Skus'!$A:$Y,23,FALSE)),""))</f>
        <v>Compliant</v>
      </c>
      <c r="T288" s="24" t="str">
        <f>(IF((VLOOKUP(Table2[[#This Row],[SKU]],'[1]All Skus'!$A:$Y,2,FALSE))="AMX",(VLOOKUP(Table2[[#This Row],[SKU]],'[1]All Skus'!$A:$Y,24,FALSE)),""))</f>
        <v>https://www.amx.com/en-US/products/nmx-acc-n9206</v>
      </c>
      <c r="U288" s="18">
        <v>286</v>
      </c>
    </row>
    <row r="289" spans="1:21" x14ac:dyDescent="0.3">
      <c r="A289" s="16" t="s">
        <v>307</v>
      </c>
      <c r="B289" s="17" t="str">
        <f>(IF((VLOOKUP(Table2[[#This Row],[SKU]],'[1]All Skus'!$A:$Y,2,FALSE))="AMX",(VLOOKUP(Table2[[#This Row],[SKU]],'[1]All Skus'!$A:$Y,3,FALSE)),""))</f>
        <v>Networked AV</v>
      </c>
      <c r="C289" s="17" t="str">
        <f>(IF((VLOOKUP(Table2[[#This Row],[SKU]],'[1]All Skus'!$A:$Y,2,FALSE))="AMX",(VLOOKUP(Table2[[#This Row],[SKU]],'[1]All Skus'!$A:$Y,4,FALSE)),""))</f>
        <v>NMX-ACC-N9210</v>
      </c>
      <c r="D289" s="18" t="str">
        <f>(IF((VLOOKUP(Table2[[#This Row],[SKU]],'[1]All Skus'!$A:$Y,2,FALSE))="AMX",(VLOOKUP(Table2[[#This Row],[SKU]],'[1]All Skus'!$A:$Y,5,FALSE)),""))</f>
        <v>AMX-NM</v>
      </c>
      <c r="E289" s="19">
        <f>(IF((VLOOKUP(Table2[[#This Row],[SKU]],'[1]All Skus'!$A:$Y,2,FALSE))="AMX",(VLOOKUP(Table2[[#This Row],[SKU]],'[1]All Skus'!$A:$Y,6,FALSE)),""))</f>
        <v>0</v>
      </c>
      <c r="F289" s="19">
        <f>(IF((VLOOKUP(Table2[[#This Row],[SKU]],'[1]All Skus'!$A:$Y,2,FALSE))="AMX",(VLOOKUP(Table2[[#This Row],[SKU]],'[1]All Skus'!$A:$Y,7,FALSE)),""))</f>
        <v>0</v>
      </c>
      <c r="G289" s="20" t="str">
        <f>(IF((VLOOKUP(Table2[[#This Row],[SKU]],'[1]All Skus'!$A:$Y,2,FALSE))="AMX",(VLOOKUP(Table2[[#This Row],[SKU]],'[1]All Skus'!$A:$Y,8,FALSE)),""))</f>
        <v>Blank cover for card slot on N9206</v>
      </c>
      <c r="H289" s="20" t="str">
        <f>(IF((VLOOKUP(Table2[[#This Row],[SKU]],'[1]All Skus'!$A:$Y,2,FALSE))="AMX",(VLOOKUP(Table2[[#This Row],[SKU]],'[1]All Skus'!$A:$Y,9,FALSE)),""))</f>
        <v>Plate for the N9206 to cover unpopulated slots in the frame.</v>
      </c>
      <c r="I289" s="21">
        <f>(IF((VLOOKUP(Table2[[#This Row],[SKU]],'[1]All Skus'!$A:$Y,2,FALSE))="AMX",(VLOOKUP(Table2[[#This Row],[SKU]],'[1]All Skus'!$A:$Y,10,FALSE)),""))</f>
        <v>30</v>
      </c>
      <c r="J289" s="21">
        <f>(IF((VLOOKUP(Table2[[#This Row],[SKU]],'[1]All Skus'!$A:$Y,2,FALSE))="AMX",(VLOOKUP(Table2[[#This Row],[SKU]],'[1]All Skus'!$A:$Y,11,FALSE)),""))</f>
        <v>30</v>
      </c>
      <c r="K289" s="22">
        <f>(IF((VLOOKUP(Table2[[#This Row],[SKU]],'[1]All Skus'!$A:$Y,2,FALSE))="AMX",(VLOOKUP(Table2[[#This Row],[SKU]],'[1]All Skus'!$A:$Y,15,FALSE)),""))</f>
        <v>0</v>
      </c>
      <c r="L289" s="18">
        <f>(IF((VLOOKUP(Table2[[#This Row],[SKU]],'[1]All Skus'!$A:$Y,2,FALSE))="AMX",(VLOOKUP(Table2[[#This Row],[SKU]],'[1]All Skus'!$A:$Y,16,FALSE)),""))</f>
        <v>718878033784</v>
      </c>
      <c r="M289" s="18">
        <f>(IF((VLOOKUP(Table2[[#This Row],[SKU]],'[1]All Skus'!$A:$Y,2,FALSE))="AMX",(VLOOKUP(Table2[[#This Row],[SKU]],'[1]All Skus'!$A:$Y,17,FALSE)),""))</f>
        <v>0</v>
      </c>
      <c r="N289" s="23">
        <f>(IF((VLOOKUP(Table2[[#This Row],[SKU]],'[1]All Skus'!$A:$Y,2,FALSE))="AMX",(VLOOKUP(Table2[[#This Row],[SKU]],'[1]All Skus'!$A:$Y,18,FALSE)),""))</f>
        <v>0.5</v>
      </c>
      <c r="O289" s="23">
        <f>(IF((VLOOKUP(Table2[[#This Row],[SKU]],'[1]All Skus'!$A:$Y,2,FALSE))="AMX",(VLOOKUP(Table2[[#This Row],[SKU]],'[1]All Skus'!$A:$Y,19,FALSE)),""))</f>
        <v>8.4</v>
      </c>
      <c r="P289" s="23">
        <f>(IF((VLOOKUP(Table2[[#This Row],[SKU]],'[1]All Skus'!$A:$Y,2,FALSE))="AMX",(VLOOKUP(Table2[[#This Row],[SKU]],'[1]All Skus'!$A:$Y,20,FALSE)),""))</f>
        <v>0.81</v>
      </c>
      <c r="Q289" s="23">
        <f>(IF((VLOOKUP(Table2[[#This Row],[SKU]],'[1]All Skus'!$A:$Y,2,FALSE))="AMX",(VLOOKUP(Table2[[#This Row],[SKU]],'[1]All Skus'!$A:$Y,21,FALSE)),""))</f>
        <v>0.71</v>
      </c>
      <c r="R289" s="18" t="str">
        <f>(IF((VLOOKUP(Table2[[#This Row],[SKU]],'[1]All Skus'!$A:$Y,2,FALSE))="AMX",(VLOOKUP(Table2[[#This Row],[SKU]],'[1]All Skus'!$A:$Y,22,FALSE)),""))</f>
        <v>US</v>
      </c>
      <c r="S289" s="18" t="str">
        <f>(IF((VLOOKUP(Table2[[#This Row],[SKU]],'[1]All Skus'!$A:$Y,2,FALSE))="AMX",(VLOOKUP(Table2[[#This Row],[SKU]],'[1]All Skus'!$A:$Y,23,FALSE)),""))</f>
        <v>Compliant</v>
      </c>
      <c r="T289" s="24">
        <f>(IF((VLOOKUP(Table2[[#This Row],[SKU]],'[1]All Skus'!$A:$Y,2,FALSE))="AMX",(VLOOKUP(Table2[[#This Row],[SKU]],'[1]All Skus'!$A:$Y,24,FALSE)),""))</f>
        <v>0</v>
      </c>
      <c r="U289" s="18">
        <v>287</v>
      </c>
    </row>
    <row r="290" spans="1:21" x14ac:dyDescent="0.3">
      <c r="A290" s="16" t="s">
        <v>308</v>
      </c>
      <c r="B290" s="17" t="str">
        <f>(IF((VLOOKUP(Table2[[#This Row],[SKU]],'[1]All Skus'!$A:$Y,2,FALSE))="AMX",(VLOOKUP(Table2[[#This Row],[SKU]],'[1]All Skus'!$A:$Y,3,FALSE)),""))</f>
        <v>Networked AV</v>
      </c>
      <c r="C290" s="17" t="str">
        <f>(IF((VLOOKUP(Table2[[#This Row],[SKU]],'[1]All Skus'!$A:$Y,2,FALSE))="AMX",(VLOOKUP(Table2[[#This Row],[SKU]],'[1]All Skus'!$A:$Y,4,FALSE)),""))</f>
        <v>NMX-ACC-N9312</v>
      </c>
      <c r="D290" s="18" t="str">
        <f>(IF((VLOOKUP(Table2[[#This Row],[SKU]],'[1]All Skus'!$A:$Y,2,FALSE))="AMX",(VLOOKUP(Table2[[#This Row],[SKU]],'[1]All Skus'!$A:$Y,5,FALSE)),""))</f>
        <v>AMX-NM</v>
      </c>
      <c r="E290" s="19">
        <f>(IF((VLOOKUP(Table2[[#This Row],[SKU]],'[1]All Skus'!$A:$Y,2,FALSE))="AMX",(VLOOKUP(Table2[[#This Row],[SKU]],'[1]All Skus'!$A:$Y,6,FALSE)),""))</f>
        <v>0</v>
      </c>
      <c r="F290" s="19">
        <f>(IF((VLOOKUP(Table2[[#This Row],[SKU]],'[1]All Skus'!$A:$Y,2,FALSE))="AMX",(VLOOKUP(Table2[[#This Row],[SKU]],'[1]All Skus'!$A:$Y,7,FALSE)),""))</f>
        <v>0</v>
      </c>
      <c r="G290" s="20" t="str">
        <f>(IF((VLOOKUP(Table2[[#This Row],[SKU]],'[1]All Skus'!$A:$Y,2,FALSE))="AMX",(VLOOKUP(Table2[[#This Row],[SKU]],'[1]All Skus'!$A:$Y,8,FALSE)),""))</f>
        <v>Power Supply 12V 2A External</v>
      </c>
      <c r="H290" s="20" t="str">
        <f>(IF((VLOOKUP(Table2[[#This Row],[SKU]],'[1]All Skus'!$A:$Y,2,FALSE))="AMX",(VLOOKUP(Table2[[#This Row],[SKU]],'[1]All Skus'!$A:$Y,9,FALSE)),""))</f>
        <v>12V 2A external wall-wart supply with 2-pin Phoenix connector for SVSI N-Series Encoders, Decoders, and Audio Transceiver</v>
      </c>
      <c r="I290" s="21">
        <f>(IF((VLOOKUP(Table2[[#This Row],[SKU]],'[1]All Skus'!$A:$Y,2,FALSE))="AMX",(VLOOKUP(Table2[[#This Row],[SKU]],'[1]All Skus'!$A:$Y,10,FALSE)),""))</f>
        <v>133.30000000000001</v>
      </c>
      <c r="J290" s="21">
        <f>(IF((VLOOKUP(Table2[[#This Row],[SKU]],'[1]All Skus'!$A:$Y,2,FALSE))="AMX",(VLOOKUP(Table2[[#This Row],[SKU]],'[1]All Skus'!$A:$Y,11,FALSE)),""))</f>
        <v>133.30000000000001</v>
      </c>
      <c r="K290" s="22">
        <f>(IF((VLOOKUP(Table2[[#This Row],[SKU]],'[1]All Skus'!$A:$Y,2,FALSE))="AMX",(VLOOKUP(Table2[[#This Row],[SKU]],'[1]All Skus'!$A:$Y,15,FALSE)),""))</f>
        <v>0</v>
      </c>
      <c r="L290" s="18">
        <f>(IF((VLOOKUP(Table2[[#This Row],[SKU]],'[1]All Skus'!$A:$Y,2,FALSE))="AMX",(VLOOKUP(Table2[[#This Row],[SKU]],'[1]All Skus'!$A:$Y,16,FALSE)),""))</f>
        <v>718878025963</v>
      </c>
      <c r="M290" s="18">
        <f>(IF((VLOOKUP(Table2[[#This Row],[SKU]],'[1]All Skus'!$A:$Y,2,FALSE))="AMX",(VLOOKUP(Table2[[#This Row],[SKU]],'[1]All Skus'!$A:$Y,17,FALSE)),""))</f>
        <v>0</v>
      </c>
      <c r="N290" s="23">
        <f>(IF((VLOOKUP(Table2[[#This Row],[SKU]],'[1]All Skus'!$A:$Y,2,FALSE))="AMX",(VLOOKUP(Table2[[#This Row],[SKU]],'[1]All Skus'!$A:$Y,18,FALSE)),""))</f>
        <v>1</v>
      </c>
      <c r="O290" s="23">
        <f>(IF((VLOOKUP(Table2[[#This Row],[SKU]],'[1]All Skus'!$A:$Y,2,FALSE))="AMX",(VLOOKUP(Table2[[#This Row],[SKU]],'[1]All Skus'!$A:$Y,19,FALSE)),""))</f>
        <v>6</v>
      </c>
      <c r="P290" s="23">
        <f>(IF((VLOOKUP(Table2[[#This Row],[SKU]],'[1]All Skus'!$A:$Y,2,FALSE))="AMX",(VLOOKUP(Table2[[#This Row],[SKU]],'[1]All Skus'!$A:$Y,20,FALSE)),""))</f>
        <v>4.5</v>
      </c>
      <c r="Q290" s="23">
        <f>(IF((VLOOKUP(Table2[[#This Row],[SKU]],'[1]All Skus'!$A:$Y,2,FALSE))="AMX",(VLOOKUP(Table2[[#This Row],[SKU]],'[1]All Skus'!$A:$Y,21,FALSE)),""))</f>
        <v>2.5</v>
      </c>
      <c r="R290" s="18" t="str">
        <f>(IF((VLOOKUP(Table2[[#This Row],[SKU]],'[1]All Skus'!$A:$Y,2,FALSE))="AMX",(VLOOKUP(Table2[[#This Row],[SKU]],'[1]All Skus'!$A:$Y,22,FALSE)),""))</f>
        <v>CN</v>
      </c>
      <c r="S290" s="18" t="str">
        <f>(IF((VLOOKUP(Table2[[#This Row],[SKU]],'[1]All Skus'!$A:$Y,2,FALSE))="AMX",(VLOOKUP(Table2[[#This Row],[SKU]],'[1]All Skus'!$A:$Y,23,FALSE)),""))</f>
        <v>Compliant</v>
      </c>
      <c r="T290" s="24" t="str">
        <f>(IF((VLOOKUP(Table2[[#This Row],[SKU]],'[1]All Skus'!$A:$Y,2,FALSE))="AMX",(VLOOKUP(Table2[[#This Row],[SKU]],'[1]All Skus'!$A:$Y,24,FALSE)),""))</f>
        <v>https://www.amx.com/en-US/products/nmx-acc-n9312</v>
      </c>
      <c r="U290" s="18">
        <v>288</v>
      </c>
    </row>
    <row r="291" spans="1:21" x14ac:dyDescent="0.3">
      <c r="A291" s="16" t="s">
        <v>309</v>
      </c>
      <c r="B291" s="17" t="str">
        <f>(IF((VLOOKUP(Table2[[#This Row],[SKU]],'[1]All Skus'!$A:$Y,2,FALSE))="AMX",(VLOOKUP(Table2[[#This Row],[SKU]],'[1]All Skus'!$A:$Y,3,FALSE)),""))</f>
        <v>Networked AV</v>
      </c>
      <c r="C291" s="17" t="str">
        <f>(IF((VLOOKUP(Table2[[#This Row],[SKU]],'[1]All Skus'!$A:$Y,2,FALSE))="AMX",(VLOOKUP(Table2[[#This Row],[SKU]],'[1]All Skus'!$A:$Y,4,FALSE)),""))</f>
        <v>NMX-ACC-N9313</v>
      </c>
      <c r="D291" s="18" t="str">
        <f>(IF((VLOOKUP(Table2[[#This Row],[SKU]],'[1]All Skus'!$A:$Y,2,FALSE))="AMX",(VLOOKUP(Table2[[#This Row],[SKU]],'[1]All Skus'!$A:$Y,5,FALSE)),""))</f>
        <v>AMX-NM</v>
      </c>
      <c r="E291" s="19">
        <f>(IF((VLOOKUP(Table2[[#This Row],[SKU]],'[1]All Skus'!$A:$Y,2,FALSE))="AMX",(VLOOKUP(Table2[[#This Row],[SKU]],'[1]All Skus'!$A:$Y,6,FALSE)),""))</f>
        <v>0</v>
      </c>
      <c r="F291" s="28" t="str">
        <f>(IF((VLOOKUP(Table2[[#This Row],[SKU]],'[1]All Skus'!$A:$Y,2,FALSE))="AMX",(VLOOKUP(Table2[[#This Row],[SKU]],'[1]All Skus'!$A:$Y,7,FALSE)),""))</f>
        <v>REDUCED</v>
      </c>
      <c r="G291" s="20" t="str">
        <f>(IF((VLOOKUP(Table2[[#This Row],[SKU]],'[1]All Skus'!$A:$Y,2,FALSE))="AMX",(VLOOKUP(Table2[[#This Row],[SKU]],'[1]All Skus'!$A:$Y,8,FALSE)),""))</f>
        <v>Power Supply 12V 3A External</v>
      </c>
      <c r="H291" s="20" t="str">
        <f>(IF((VLOOKUP(Table2[[#This Row],[SKU]],'[1]All Skus'!$A:$Y,2,FALSE))="AMX",(VLOOKUP(Table2[[#This Row],[SKU]],'[1]All Skus'!$A:$Y,9,FALSE)),""))</f>
        <v>12V 3A external wall-wart supply with 2-pin Phoenix connector for SVSI N-Series Encoders, Decoders, and Audio Transceiver</v>
      </c>
      <c r="I291" s="21">
        <f>(IF((VLOOKUP(Table2[[#This Row],[SKU]],'[1]All Skus'!$A:$Y,2,FALSE))="AMX",(VLOOKUP(Table2[[#This Row],[SKU]],'[1]All Skus'!$A:$Y,10,FALSE)),""))</f>
        <v>149.5</v>
      </c>
      <c r="J291" s="21">
        <f>(IF((VLOOKUP(Table2[[#This Row],[SKU]],'[1]All Skus'!$A:$Y,2,FALSE))="AMX",(VLOOKUP(Table2[[#This Row],[SKU]],'[1]All Skus'!$A:$Y,11,FALSE)),""))</f>
        <v>51.300000000000004</v>
      </c>
      <c r="K291" s="22">
        <f>(IF((VLOOKUP(Table2[[#This Row],[SKU]],'[1]All Skus'!$A:$Y,2,FALSE))="AMX",(VLOOKUP(Table2[[#This Row],[SKU]],'[1]All Skus'!$A:$Y,15,FALSE)),""))</f>
        <v>0</v>
      </c>
      <c r="L291" s="18">
        <f>(IF((VLOOKUP(Table2[[#This Row],[SKU]],'[1]All Skus'!$A:$Y,2,FALSE))="AMX",(VLOOKUP(Table2[[#This Row],[SKU]],'[1]All Skus'!$A:$Y,16,FALSE)),""))</f>
        <v>718878034491</v>
      </c>
      <c r="M291" s="18">
        <f>(IF((VLOOKUP(Table2[[#This Row],[SKU]],'[1]All Skus'!$A:$Y,2,FALSE))="AMX",(VLOOKUP(Table2[[#This Row],[SKU]],'[1]All Skus'!$A:$Y,17,FALSE)),""))</f>
        <v>0</v>
      </c>
      <c r="N291" s="23">
        <f>(IF((VLOOKUP(Table2[[#This Row],[SKU]],'[1]All Skus'!$A:$Y,2,FALSE))="AMX",(VLOOKUP(Table2[[#This Row],[SKU]],'[1]All Skus'!$A:$Y,18,FALSE)),""))</f>
        <v>1</v>
      </c>
      <c r="O291" s="23">
        <f>(IF((VLOOKUP(Table2[[#This Row],[SKU]],'[1]All Skus'!$A:$Y,2,FALSE))="AMX",(VLOOKUP(Table2[[#This Row],[SKU]],'[1]All Skus'!$A:$Y,19,FALSE)),""))</f>
        <v>3.1</v>
      </c>
      <c r="P291" s="23">
        <f>(IF((VLOOKUP(Table2[[#This Row],[SKU]],'[1]All Skus'!$A:$Y,2,FALSE))="AMX",(VLOOKUP(Table2[[#This Row],[SKU]],'[1]All Skus'!$A:$Y,20,FALSE)),""))</f>
        <v>2.6</v>
      </c>
      <c r="Q291" s="23">
        <f>(IF((VLOOKUP(Table2[[#This Row],[SKU]],'[1]All Skus'!$A:$Y,2,FALSE))="AMX",(VLOOKUP(Table2[[#This Row],[SKU]],'[1]All Skus'!$A:$Y,21,FALSE)),""))</f>
        <v>1.4</v>
      </c>
      <c r="R291" s="18" t="str">
        <f>(IF((VLOOKUP(Table2[[#This Row],[SKU]],'[1]All Skus'!$A:$Y,2,FALSE))="AMX",(VLOOKUP(Table2[[#This Row],[SKU]],'[1]All Skus'!$A:$Y,22,FALSE)),""))</f>
        <v>CN</v>
      </c>
      <c r="S291" s="18" t="str">
        <f>(IF((VLOOKUP(Table2[[#This Row],[SKU]],'[1]All Skus'!$A:$Y,2,FALSE))="AMX",(VLOOKUP(Table2[[#This Row],[SKU]],'[1]All Skus'!$A:$Y,23,FALSE)),""))</f>
        <v>Compliant</v>
      </c>
      <c r="T291" s="24">
        <f>(IF((VLOOKUP(Table2[[#This Row],[SKU]],'[1]All Skus'!$A:$Y,2,FALSE))="AMX",(VLOOKUP(Table2[[#This Row],[SKU]],'[1]All Skus'!$A:$Y,24,FALSE)),""))</f>
        <v>0</v>
      </c>
      <c r="U291" s="18">
        <v>289</v>
      </c>
    </row>
    <row r="292" spans="1:21" x14ac:dyDescent="0.3">
      <c r="A292" s="16" t="s">
        <v>310</v>
      </c>
      <c r="B292" s="17" t="str">
        <f>(IF((VLOOKUP(Table2[[#This Row],[SKU]],'[1]All Skus'!$A:$Y,2,FALSE))="AMX",(VLOOKUP(Table2[[#This Row],[SKU]],'[1]All Skus'!$A:$Y,3,FALSE)),""))</f>
        <v>Networked AV</v>
      </c>
      <c r="C292" s="17" t="str">
        <f>(IF((VLOOKUP(Table2[[#This Row],[SKU]],'[1]All Skus'!$A:$Y,2,FALSE))="AMX",(VLOOKUP(Table2[[#This Row],[SKU]],'[1]All Skus'!$A:$Y,4,FALSE)),""))</f>
        <v>NMX-ACC-N9430</v>
      </c>
      <c r="D292" s="18" t="str">
        <f>(IF((VLOOKUP(Table2[[#This Row],[SKU]],'[1]All Skus'!$A:$Y,2,FALSE))="AMX",(VLOOKUP(Table2[[#This Row],[SKU]],'[1]All Skus'!$A:$Y,5,FALSE)),""))</f>
        <v>AMX-NM</v>
      </c>
      <c r="E292" s="19">
        <f>(IF((VLOOKUP(Table2[[#This Row],[SKU]],'[1]All Skus'!$A:$Y,2,FALSE))="AMX",(VLOOKUP(Table2[[#This Row],[SKU]],'[1]All Skus'!$A:$Y,6,FALSE)),""))</f>
        <v>0</v>
      </c>
      <c r="F292" s="19">
        <f>(IF((VLOOKUP(Table2[[#This Row],[SKU]],'[1]All Skus'!$A:$Y,2,FALSE))="AMX",(VLOOKUP(Table2[[#This Row],[SKU]],'[1]All Skus'!$A:$Y,7,FALSE)),""))</f>
        <v>0</v>
      </c>
      <c r="G292" s="20" t="str">
        <f>(IF((VLOOKUP(Table2[[#This Row],[SKU]],'[1]All Skus'!$A:$Y,2,FALSE))="AMX",(VLOOKUP(Table2[[#This Row],[SKU]],'[1]All Skus'!$A:$Y,8,FALSE)),""))</f>
        <v>IR Receiver Cable</v>
      </c>
      <c r="H292" s="20" t="str">
        <f>(IF((VLOOKUP(Table2[[#This Row],[SKU]],'[1]All Skus'!$A:$Y,2,FALSE))="AMX",(VLOOKUP(Table2[[#This Row],[SKU]],'[1]All Skus'!$A:$Y,9,FALSE)),""))</f>
        <v xml:space="preserve"> 3-Pin IR Rx cable</v>
      </c>
      <c r="I292" s="21">
        <f>(IF((VLOOKUP(Table2[[#This Row],[SKU]],'[1]All Skus'!$A:$Y,2,FALSE))="AMX",(VLOOKUP(Table2[[#This Row],[SKU]],'[1]All Skus'!$A:$Y,10,FALSE)),""))</f>
        <v>20</v>
      </c>
      <c r="J292" s="21">
        <f>(IF((VLOOKUP(Table2[[#This Row],[SKU]],'[1]All Skus'!$A:$Y,2,FALSE))="AMX",(VLOOKUP(Table2[[#This Row],[SKU]],'[1]All Skus'!$A:$Y,11,FALSE)),""))</f>
        <v>20</v>
      </c>
      <c r="K292" s="22">
        <f>(IF((VLOOKUP(Table2[[#This Row],[SKU]],'[1]All Skus'!$A:$Y,2,FALSE))="AMX",(VLOOKUP(Table2[[#This Row],[SKU]],'[1]All Skus'!$A:$Y,15,FALSE)),""))</f>
        <v>0</v>
      </c>
      <c r="L292" s="18">
        <f>(IF((VLOOKUP(Table2[[#This Row],[SKU]],'[1]All Skus'!$A:$Y,2,FALSE))="AMX",(VLOOKUP(Table2[[#This Row],[SKU]],'[1]All Skus'!$A:$Y,16,FALSE)),""))</f>
        <v>718878034484</v>
      </c>
      <c r="M292" s="18">
        <f>(IF((VLOOKUP(Table2[[#This Row],[SKU]],'[1]All Skus'!$A:$Y,2,FALSE))="AMX",(VLOOKUP(Table2[[#This Row],[SKU]],'[1]All Skus'!$A:$Y,17,FALSE)),""))</f>
        <v>0</v>
      </c>
      <c r="N292" s="23">
        <f>(IF((VLOOKUP(Table2[[#This Row],[SKU]],'[1]All Skus'!$A:$Y,2,FALSE))="AMX",(VLOOKUP(Table2[[#This Row],[SKU]],'[1]All Skus'!$A:$Y,18,FALSE)),""))</f>
        <v>0.25</v>
      </c>
      <c r="O292" s="23">
        <f>(IF((VLOOKUP(Table2[[#This Row],[SKU]],'[1]All Skus'!$A:$Y,2,FALSE))="AMX",(VLOOKUP(Table2[[#This Row],[SKU]],'[1]All Skus'!$A:$Y,19,FALSE)),""))</f>
        <v>0</v>
      </c>
      <c r="P292" s="23">
        <f>(IF((VLOOKUP(Table2[[#This Row],[SKU]],'[1]All Skus'!$A:$Y,2,FALSE))="AMX",(VLOOKUP(Table2[[#This Row],[SKU]],'[1]All Skus'!$A:$Y,20,FALSE)),""))</f>
        <v>0</v>
      </c>
      <c r="Q292" s="23">
        <f>(IF((VLOOKUP(Table2[[#This Row],[SKU]],'[1]All Skus'!$A:$Y,2,FALSE))="AMX",(VLOOKUP(Table2[[#This Row],[SKU]],'[1]All Skus'!$A:$Y,21,FALSE)),""))</f>
        <v>0</v>
      </c>
      <c r="R292" s="18" t="str">
        <f>(IF((VLOOKUP(Table2[[#This Row],[SKU]],'[1]All Skus'!$A:$Y,2,FALSE))="AMX",(VLOOKUP(Table2[[#This Row],[SKU]],'[1]All Skus'!$A:$Y,22,FALSE)),""))</f>
        <v>TW</v>
      </c>
      <c r="S292" s="18" t="str">
        <f>(IF((VLOOKUP(Table2[[#This Row],[SKU]],'[1]All Skus'!$A:$Y,2,FALSE))="AMX",(VLOOKUP(Table2[[#This Row],[SKU]],'[1]All Skus'!$A:$Y,23,FALSE)),""))</f>
        <v>Compliant</v>
      </c>
      <c r="T292" s="24">
        <f>(IF((VLOOKUP(Table2[[#This Row],[SKU]],'[1]All Skus'!$A:$Y,2,FALSE))="AMX",(VLOOKUP(Table2[[#This Row],[SKU]],'[1]All Skus'!$A:$Y,24,FALSE)),""))</f>
        <v>0</v>
      </c>
      <c r="U292" s="18">
        <v>290</v>
      </c>
    </row>
    <row r="293" spans="1:21" x14ac:dyDescent="0.3">
      <c r="A293" s="16" t="s">
        <v>311</v>
      </c>
      <c r="B293" s="17" t="str">
        <f>(IF((VLOOKUP(Table2[[#This Row],[SKU]],'[1]All Skus'!$A:$Y,2,FALSE))="AMX",(VLOOKUP(Table2[[#This Row],[SKU]],'[1]All Skus'!$A:$Y,3,FALSE)),""))</f>
        <v>Networked AV</v>
      </c>
      <c r="C293" s="17" t="str">
        <f>(IF((VLOOKUP(Table2[[#This Row],[SKU]],'[1]All Skus'!$A:$Y,2,FALSE))="AMX",(VLOOKUP(Table2[[#This Row],[SKU]],'[1]All Skus'!$A:$Y,4,FALSE)),""))</f>
        <v>NMX-SFP-SM,</v>
      </c>
      <c r="D293" s="18" t="str">
        <f>(IF((VLOOKUP(Table2[[#This Row],[SKU]],'[1]All Skus'!$A:$Y,2,FALSE))="AMX",(VLOOKUP(Table2[[#This Row],[SKU]],'[1]All Skus'!$A:$Y,5,FALSE)),""))</f>
        <v>AMX-NM</v>
      </c>
      <c r="E293" s="19">
        <f>(IF((VLOOKUP(Table2[[#This Row],[SKU]],'[1]All Skus'!$A:$Y,2,FALSE))="AMX",(VLOOKUP(Table2[[#This Row],[SKU]],'[1]All Skus'!$A:$Y,6,FALSE)),""))</f>
        <v>0</v>
      </c>
      <c r="F293" s="19">
        <f>(IF((VLOOKUP(Table2[[#This Row],[SKU]],'[1]All Skus'!$A:$Y,2,FALSE))="AMX",(VLOOKUP(Table2[[#This Row],[SKU]],'[1]All Skus'!$A:$Y,7,FALSE)),""))</f>
        <v>0</v>
      </c>
      <c r="G293" s="20" t="str">
        <f>(IF((VLOOKUP(Table2[[#This Row],[SKU]],'[1]All Skus'!$A:$Y,2,FALSE))="AMX",(VLOOKUP(Table2[[#This Row],[SKU]],'[1]All Skus'!$A:$Y,8,FALSE)),""))</f>
        <v>NMX-SFP-SM,</v>
      </c>
      <c r="H293" s="20" t="str">
        <f>(IF((VLOOKUP(Table2[[#This Row],[SKU]],'[1]All Skus'!$A:$Y,2,FALSE))="AMX",(VLOOKUP(Table2[[#This Row],[SKU]],'[1]All Skus'!$A:$Y,9,FALSE)),""))</f>
        <v>Single-mode 10-UKps SFP fiber transceiver module for Cisco switches, dual LC connectors, up to 10-km</v>
      </c>
      <c r="I293" s="21">
        <f>(IF((VLOOKUP(Table2[[#This Row],[SKU]],'[1]All Skus'!$A:$Y,2,FALSE))="AMX",(VLOOKUP(Table2[[#This Row],[SKU]],'[1]All Skus'!$A:$Y,10,FALSE)),""))</f>
        <v>115</v>
      </c>
      <c r="J293" s="21">
        <f>(IF((VLOOKUP(Table2[[#This Row],[SKU]],'[1]All Skus'!$A:$Y,2,FALSE))="AMX",(VLOOKUP(Table2[[#This Row],[SKU]],'[1]All Skus'!$A:$Y,11,FALSE)),""))</f>
        <v>115</v>
      </c>
      <c r="K293" s="22">
        <f>(IF((VLOOKUP(Table2[[#This Row],[SKU]],'[1]All Skus'!$A:$Y,2,FALSE))="AMX",(VLOOKUP(Table2[[#This Row],[SKU]],'[1]All Skus'!$A:$Y,15,FALSE)),""))</f>
        <v>0</v>
      </c>
      <c r="L293" s="18">
        <f>(IF((VLOOKUP(Table2[[#This Row],[SKU]],'[1]All Skus'!$A:$Y,2,FALSE))="AMX",(VLOOKUP(Table2[[#This Row],[SKU]],'[1]All Skus'!$A:$Y,16,FALSE)),""))</f>
        <v>718878026076</v>
      </c>
      <c r="M293" s="18">
        <f>(IF((VLOOKUP(Table2[[#This Row],[SKU]],'[1]All Skus'!$A:$Y,2,FALSE))="AMX",(VLOOKUP(Table2[[#This Row],[SKU]],'[1]All Skus'!$A:$Y,17,FALSE)),""))</f>
        <v>0</v>
      </c>
      <c r="N293" s="23">
        <f>(IF((VLOOKUP(Table2[[#This Row],[SKU]],'[1]All Skus'!$A:$Y,2,FALSE))="AMX",(VLOOKUP(Table2[[#This Row],[SKU]],'[1]All Skus'!$A:$Y,18,FALSE)),""))</f>
        <v>0.5</v>
      </c>
      <c r="O293" s="23">
        <f>(IF((VLOOKUP(Table2[[#This Row],[SKU]],'[1]All Skus'!$A:$Y,2,FALSE))="AMX",(VLOOKUP(Table2[[#This Row],[SKU]],'[1]All Skus'!$A:$Y,19,FALSE)),""))</f>
        <v>7</v>
      </c>
      <c r="P293" s="23">
        <f>(IF((VLOOKUP(Table2[[#This Row],[SKU]],'[1]All Skus'!$A:$Y,2,FALSE))="AMX",(VLOOKUP(Table2[[#This Row],[SKU]],'[1]All Skus'!$A:$Y,20,FALSE)),""))</f>
        <v>5</v>
      </c>
      <c r="Q293" s="23">
        <f>(IF((VLOOKUP(Table2[[#This Row],[SKU]],'[1]All Skus'!$A:$Y,2,FALSE))="AMX",(VLOOKUP(Table2[[#This Row],[SKU]],'[1]All Skus'!$A:$Y,21,FALSE)),""))</f>
        <v>0.5</v>
      </c>
      <c r="R293" s="18" t="str">
        <f>(IF((VLOOKUP(Table2[[#This Row],[SKU]],'[1]All Skus'!$A:$Y,2,FALSE))="AMX",(VLOOKUP(Table2[[#This Row],[SKU]],'[1]All Skus'!$A:$Y,22,FALSE)),""))</f>
        <v>US</v>
      </c>
      <c r="S293" s="18" t="str">
        <f>(IF((VLOOKUP(Table2[[#This Row],[SKU]],'[1]All Skus'!$A:$Y,2,FALSE))="AMX",(VLOOKUP(Table2[[#This Row],[SKU]],'[1]All Skus'!$A:$Y,23,FALSE)),""))</f>
        <v>Compliant</v>
      </c>
      <c r="T293" s="24">
        <f>(IF((VLOOKUP(Table2[[#This Row],[SKU]],'[1]All Skus'!$A:$Y,2,FALSE))="AMX",(VLOOKUP(Table2[[#This Row],[SKU]],'[1]All Skus'!$A:$Y,24,FALSE)),""))</f>
        <v>0</v>
      </c>
      <c r="U293" s="18">
        <v>291</v>
      </c>
    </row>
    <row r="294" spans="1:21" x14ac:dyDescent="0.3">
      <c r="A294" s="16" t="s">
        <v>312</v>
      </c>
      <c r="B294" s="17" t="str">
        <f>(IF((VLOOKUP(Table2[[#This Row],[SKU]],'[1]All Skus'!$A:$Y,2,FALSE))="AMX",(VLOOKUP(Table2[[#This Row],[SKU]],'[1]All Skus'!$A:$Y,3,FALSE)),""))</f>
        <v>Networked AV</v>
      </c>
      <c r="C294" s="17" t="str">
        <f>(IF((VLOOKUP(Table2[[#This Row],[SKU]],'[1]All Skus'!$A:$Y,2,FALSE))="AMX",(VLOOKUP(Table2[[#This Row],[SKU]],'[1]All Skus'!$A:$Y,4,FALSE)),""))</f>
        <v>NMX-SFP-1GRJ</v>
      </c>
      <c r="D294" s="18" t="str">
        <f>(IF((VLOOKUP(Table2[[#This Row],[SKU]],'[1]All Skus'!$A:$Y,2,FALSE))="AMX",(VLOOKUP(Table2[[#This Row],[SKU]],'[1]All Skus'!$A:$Y,5,FALSE)),""))</f>
        <v>AMX-NM</v>
      </c>
      <c r="E294" s="19">
        <f>(IF((VLOOKUP(Table2[[#This Row],[SKU]],'[1]All Skus'!$A:$Y,2,FALSE))="AMX",(VLOOKUP(Table2[[#This Row],[SKU]],'[1]All Skus'!$A:$Y,6,FALSE)),""))</f>
        <v>0</v>
      </c>
      <c r="F294" s="28" t="str">
        <f>(IF((VLOOKUP(Table2[[#This Row],[SKU]],'[1]All Skus'!$A:$Y,2,FALSE))="AMX",(VLOOKUP(Table2[[#This Row],[SKU]],'[1]All Skus'!$A:$Y,7,FALSE)),""))</f>
        <v>REDUCED</v>
      </c>
      <c r="G294" s="20" t="str">
        <f>(IF((VLOOKUP(Table2[[#This Row],[SKU]],'[1]All Skus'!$A:$Y,2,FALSE))="AMX",(VLOOKUP(Table2[[#This Row],[SKU]],'[1]All Skus'!$A:$Y,8,FALSE)),""))</f>
        <v>SFP 1GB, RJ45 Module</v>
      </c>
      <c r="H294" s="20" t="str">
        <f>(IF((VLOOKUP(Table2[[#This Row],[SKU]],'[1]All Skus'!$A:$Y,2,FALSE))="AMX",(VLOOKUP(Table2[[#This Row],[SKU]],'[1]All Skus'!$A:$Y,9,FALSE)),""))</f>
        <v>RJ45 module for the SVSi N-Series of product</v>
      </c>
      <c r="I294" s="21">
        <f>(IF((VLOOKUP(Table2[[#This Row],[SKU]],'[1]All Skus'!$A:$Y,2,FALSE))="AMX",(VLOOKUP(Table2[[#This Row],[SKU]],'[1]All Skus'!$A:$Y,10,FALSE)),""))</f>
        <v>263.40000000000003</v>
      </c>
      <c r="J294" s="21">
        <f>(IF((VLOOKUP(Table2[[#This Row],[SKU]],'[1]All Skus'!$A:$Y,2,FALSE))="AMX",(VLOOKUP(Table2[[#This Row],[SKU]],'[1]All Skus'!$A:$Y,11,FALSE)),""))</f>
        <v>104.30000000000001</v>
      </c>
      <c r="K294" s="22">
        <f>(IF((VLOOKUP(Table2[[#This Row],[SKU]],'[1]All Skus'!$A:$Y,2,FALSE))="AMX",(VLOOKUP(Table2[[#This Row],[SKU]],'[1]All Skus'!$A:$Y,15,FALSE)),""))</f>
        <v>0</v>
      </c>
      <c r="L294" s="18">
        <f>(IF((VLOOKUP(Table2[[#This Row],[SKU]],'[1]All Skus'!$A:$Y,2,FALSE))="AMX",(VLOOKUP(Table2[[#This Row],[SKU]],'[1]All Skus'!$A:$Y,16,FALSE)),""))</f>
        <v>718878026090</v>
      </c>
      <c r="M294" s="18">
        <f>(IF((VLOOKUP(Table2[[#This Row],[SKU]],'[1]All Skus'!$A:$Y,2,FALSE))="AMX",(VLOOKUP(Table2[[#This Row],[SKU]],'[1]All Skus'!$A:$Y,17,FALSE)),""))</f>
        <v>0</v>
      </c>
      <c r="N294" s="23">
        <f>(IF((VLOOKUP(Table2[[#This Row],[SKU]],'[1]All Skus'!$A:$Y,2,FALSE))="AMX",(VLOOKUP(Table2[[#This Row],[SKU]],'[1]All Skus'!$A:$Y,18,FALSE)),""))</f>
        <v>0.25</v>
      </c>
      <c r="O294" s="23">
        <f>(IF((VLOOKUP(Table2[[#This Row],[SKU]],'[1]All Skus'!$A:$Y,2,FALSE))="AMX",(VLOOKUP(Table2[[#This Row],[SKU]],'[1]All Skus'!$A:$Y,19,FALSE)),""))</f>
        <v>2.67</v>
      </c>
      <c r="P294" s="23">
        <f>(IF((VLOOKUP(Table2[[#This Row],[SKU]],'[1]All Skus'!$A:$Y,2,FALSE))="AMX",(VLOOKUP(Table2[[#This Row],[SKU]],'[1]All Skus'!$A:$Y,20,FALSE)),""))</f>
        <v>0.5</v>
      </c>
      <c r="Q294" s="23">
        <f>(IF((VLOOKUP(Table2[[#This Row],[SKU]],'[1]All Skus'!$A:$Y,2,FALSE))="AMX",(VLOOKUP(Table2[[#This Row],[SKU]],'[1]All Skus'!$A:$Y,21,FALSE)),""))</f>
        <v>0.6</v>
      </c>
      <c r="R294" s="18" t="str">
        <f>(IF((VLOOKUP(Table2[[#This Row],[SKU]],'[1]All Skus'!$A:$Y,2,FALSE))="AMX",(VLOOKUP(Table2[[#This Row],[SKU]],'[1]All Skus'!$A:$Y,22,FALSE)),""))</f>
        <v>CN</v>
      </c>
      <c r="S294" s="18" t="str">
        <f>(IF((VLOOKUP(Table2[[#This Row],[SKU]],'[1]All Skus'!$A:$Y,2,FALSE))="AMX",(VLOOKUP(Table2[[#This Row],[SKU]],'[1]All Skus'!$A:$Y,23,FALSE)),""))</f>
        <v>Non Compliant</v>
      </c>
      <c r="T294" s="24">
        <f>(IF((VLOOKUP(Table2[[#This Row],[SKU]],'[1]All Skus'!$A:$Y,2,FALSE))="AMX",(VLOOKUP(Table2[[#This Row],[SKU]],'[1]All Skus'!$A:$Y,24,FALSE)),""))</f>
        <v>0</v>
      </c>
      <c r="U294" s="18">
        <v>292</v>
      </c>
    </row>
    <row r="295" spans="1:21" x14ac:dyDescent="0.3">
      <c r="A295" s="16" t="s">
        <v>313</v>
      </c>
      <c r="B295" s="17" t="str">
        <f>(IF((VLOOKUP(Table2[[#This Row],[SKU]],'[1]All Skus'!$A:$Y,2,FALSE))="AMX",(VLOOKUP(Table2[[#This Row],[SKU]],'[1]All Skus'!$A:$Y,3,FALSE)),""))</f>
        <v>Networked AV</v>
      </c>
      <c r="C295" s="17" t="str">
        <f>(IF((VLOOKUP(Table2[[#This Row],[SKU]],'[1]All Skus'!$A:$Y,2,FALSE))="AMX",(VLOOKUP(Table2[[#This Row],[SKU]],'[1]All Skus'!$A:$Y,4,FALSE)),""))</f>
        <v>NMX-SFP-MM</v>
      </c>
      <c r="D295" s="18" t="str">
        <f>(IF((VLOOKUP(Table2[[#This Row],[SKU]],'[1]All Skus'!$A:$Y,2,FALSE))="AMX",(VLOOKUP(Table2[[#This Row],[SKU]],'[1]All Skus'!$A:$Y,5,FALSE)),""))</f>
        <v>AMX-NM</v>
      </c>
      <c r="E295" s="19">
        <f>(IF((VLOOKUP(Table2[[#This Row],[SKU]],'[1]All Skus'!$A:$Y,2,FALSE))="AMX",(VLOOKUP(Table2[[#This Row],[SKU]],'[1]All Skus'!$A:$Y,6,FALSE)),""))</f>
        <v>0</v>
      </c>
      <c r="F295" s="19">
        <f>(IF((VLOOKUP(Table2[[#This Row],[SKU]],'[1]All Skus'!$A:$Y,2,FALSE))="AMX",(VLOOKUP(Table2[[#This Row],[SKU]],'[1]All Skus'!$A:$Y,7,FALSE)),""))</f>
        <v>0</v>
      </c>
      <c r="G295" s="20" t="str">
        <f>(IF((VLOOKUP(Table2[[#This Row],[SKU]],'[1]All Skus'!$A:$Y,2,FALSE))="AMX",(VLOOKUP(Table2[[#This Row],[SKU]],'[1]All Skus'!$A:$Y,8,FALSE)),""))</f>
        <v>NMX-SFP-MM</v>
      </c>
      <c r="H295" s="20" t="str">
        <f>(IF((VLOOKUP(Table2[[#This Row],[SKU]],'[1]All Skus'!$A:$Y,2,FALSE))="AMX",(VLOOKUP(Table2[[#This Row],[SKU]],'[1]All Skus'!$A:$Y,9,FALSE)),""))</f>
        <v>Multi-mode 10-UKps SFP fiber transceiver module for Cisco switches, dual LC connectors, up to 300m</v>
      </c>
      <c r="I295" s="21">
        <f>(IF((VLOOKUP(Table2[[#This Row],[SKU]],'[1]All Skus'!$A:$Y,2,FALSE))="AMX",(VLOOKUP(Table2[[#This Row],[SKU]],'[1]All Skus'!$A:$Y,10,FALSE)),""))</f>
        <v>575</v>
      </c>
      <c r="J295" s="21">
        <f>(IF((VLOOKUP(Table2[[#This Row],[SKU]],'[1]All Skus'!$A:$Y,2,FALSE))="AMX",(VLOOKUP(Table2[[#This Row],[SKU]],'[1]All Skus'!$A:$Y,11,FALSE)),""))</f>
        <v>575</v>
      </c>
      <c r="K295" s="22">
        <f>(IF((VLOOKUP(Table2[[#This Row],[SKU]],'[1]All Skus'!$A:$Y,2,FALSE))="AMX",(VLOOKUP(Table2[[#This Row],[SKU]],'[1]All Skus'!$A:$Y,15,FALSE)),""))</f>
        <v>0</v>
      </c>
      <c r="L295" s="18">
        <f>(IF((VLOOKUP(Table2[[#This Row],[SKU]],'[1]All Skus'!$A:$Y,2,FALSE))="AMX",(VLOOKUP(Table2[[#This Row],[SKU]],'[1]All Skus'!$A:$Y,16,FALSE)),""))</f>
        <v>718878026106</v>
      </c>
      <c r="M295" s="18">
        <f>(IF((VLOOKUP(Table2[[#This Row],[SKU]],'[1]All Skus'!$A:$Y,2,FALSE))="AMX",(VLOOKUP(Table2[[#This Row],[SKU]],'[1]All Skus'!$A:$Y,17,FALSE)),""))</f>
        <v>0</v>
      </c>
      <c r="N295" s="23">
        <f>(IF((VLOOKUP(Table2[[#This Row],[SKU]],'[1]All Skus'!$A:$Y,2,FALSE))="AMX",(VLOOKUP(Table2[[#This Row],[SKU]],'[1]All Skus'!$A:$Y,18,FALSE)),""))</f>
        <v>0.5</v>
      </c>
      <c r="O295" s="23">
        <f>(IF((VLOOKUP(Table2[[#This Row],[SKU]],'[1]All Skus'!$A:$Y,2,FALSE))="AMX",(VLOOKUP(Table2[[#This Row],[SKU]],'[1]All Skus'!$A:$Y,19,FALSE)),""))</f>
        <v>7</v>
      </c>
      <c r="P295" s="23">
        <f>(IF((VLOOKUP(Table2[[#This Row],[SKU]],'[1]All Skus'!$A:$Y,2,FALSE))="AMX",(VLOOKUP(Table2[[#This Row],[SKU]],'[1]All Skus'!$A:$Y,20,FALSE)),""))</f>
        <v>5</v>
      </c>
      <c r="Q295" s="23">
        <f>(IF((VLOOKUP(Table2[[#This Row],[SKU]],'[1]All Skus'!$A:$Y,2,FALSE))="AMX",(VLOOKUP(Table2[[#This Row],[SKU]],'[1]All Skus'!$A:$Y,21,FALSE)),""))</f>
        <v>0.5</v>
      </c>
      <c r="R295" s="18" t="str">
        <f>(IF((VLOOKUP(Table2[[#This Row],[SKU]],'[1]All Skus'!$A:$Y,2,FALSE))="AMX",(VLOOKUP(Table2[[#This Row],[SKU]],'[1]All Skus'!$A:$Y,22,FALSE)),""))</f>
        <v>US</v>
      </c>
      <c r="S295" s="18" t="str">
        <f>(IF((VLOOKUP(Table2[[#This Row],[SKU]],'[1]All Skus'!$A:$Y,2,FALSE))="AMX",(VLOOKUP(Table2[[#This Row],[SKU]],'[1]All Skus'!$A:$Y,23,FALSE)),""))</f>
        <v>Compliant</v>
      </c>
      <c r="T295" s="24">
        <f>(IF((VLOOKUP(Table2[[#This Row],[SKU]],'[1]All Skus'!$A:$Y,2,FALSE))="AMX",(VLOOKUP(Table2[[#This Row],[SKU]],'[1]All Skus'!$A:$Y,24,FALSE)),""))</f>
        <v>0</v>
      </c>
      <c r="U295" s="18">
        <v>293</v>
      </c>
    </row>
    <row r="296" spans="1:21" x14ac:dyDescent="0.3">
      <c r="A296" s="16" t="s">
        <v>314</v>
      </c>
      <c r="B296" s="17" t="str">
        <f>(IF((VLOOKUP(Table2[[#This Row],[SKU]],'[1]All Skus'!$A:$Y,2,FALSE))="AMX",(VLOOKUP(Table2[[#This Row],[SKU]],'[1]All Skus'!$A:$Y,3,FALSE)),""))</f>
        <v>Networked AV</v>
      </c>
      <c r="C296" s="17" t="str">
        <f>(IF((VLOOKUP(Table2[[#This Row],[SKU]],'[1]All Skus'!$A:$Y,2,FALSE))="AMX",(VLOOKUP(Table2[[#This Row],[SKU]],'[1]All Skus'!$A:$Y,4,FALSE)),""))</f>
        <v>NMX-SFP-1GMM</v>
      </c>
      <c r="D296" s="18" t="str">
        <f>(IF((VLOOKUP(Table2[[#This Row],[SKU]],'[1]All Skus'!$A:$Y,2,FALSE))="AMX",(VLOOKUP(Table2[[#This Row],[SKU]],'[1]All Skus'!$A:$Y,5,FALSE)),""))</f>
        <v>AMX-NM</v>
      </c>
      <c r="E296" s="19">
        <f>(IF((VLOOKUP(Table2[[#This Row],[SKU]],'[1]All Skus'!$A:$Y,2,FALSE))="AMX",(VLOOKUP(Table2[[#This Row],[SKU]],'[1]All Skus'!$A:$Y,6,FALSE)),""))</f>
        <v>0</v>
      </c>
      <c r="F296" s="19">
        <f>(IF((VLOOKUP(Table2[[#This Row],[SKU]],'[1]All Skus'!$A:$Y,2,FALSE))="AMX",(VLOOKUP(Table2[[#This Row],[SKU]],'[1]All Skus'!$A:$Y,7,FALSE)),""))</f>
        <v>0</v>
      </c>
      <c r="G296" s="20" t="str">
        <f>(IF((VLOOKUP(Table2[[#This Row],[SKU]],'[1]All Skus'!$A:$Y,2,FALSE))="AMX",(VLOOKUP(Table2[[#This Row],[SKU]],'[1]All Skus'!$A:$Y,8,FALSE)),""))</f>
        <v>NMX-SFP-1GMM</v>
      </c>
      <c r="H296" s="20" t="str">
        <f>(IF((VLOOKUP(Table2[[#This Row],[SKU]],'[1]All Skus'!$A:$Y,2,FALSE))="AMX",(VLOOKUP(Table2[[#This Row],[SKU]],'[1]All Skus'!$A:$Y,9,FALSE)),""))</f>
        <v>MULTIMODE MODULE FOR N1X33/ N2X35 SFP CAGE</v>
      </c>
      <c r="I296" s="21">
        <f>(IF((VLOOKUP(Table2[[#This Row],[SKU]],'[1]All Skus'!$A:$Y,2,FALSE))="AMX",(VLOOKUP(Table2[[#This Row],[SKU]],'[1]All Skus'!$A:$Y,10,FALSE)),""))</f>
        <v>158.70000000000002</v>
      </c>
      <c r="J296" s="21">
        <f>(IF((VLOOKUP(Table2[[#This Row],[SKU]],'[1]All Skus'!$A:$Y,2,FALSE))="AMX",(VLOOKUP(Table2[[#This Row],[SKU]],'[1]All Skus'!$A:$Y,11,FALSE)),""))</f>
        <v>158.70000000000002</v>
      </c>
      <c r="K296" s="22">
        <f>(IF((VLOOKUP(Table2[[#This Row],[SKU]],'[1]All Skus'!$A:$Y,2,FALSE))="AMX",(VLOOKUP(Table2[[#This Row],[SKU]],'[1]All Skus'!$A:$Y,15,FALSE)),""))</f>
        <v>0</v>
      </c>
      <c r="L296" s="18">
        <f>(IF((VLOOKUP(Table2[[#This Row],[SKU]],'[1]All Skus'!$A:$Y,2,FALSE))="AMX",(VLOOKUP(Table2[[#This Row],[SKU]],'[1]All Skus'!$A:$Y,16,FALSE)),""))</f>
        <v>718878026113</v>
      </c>
      <c r="M296" s="18">
        <f>(IF((VLOOKUP(Table2[[#This Row],[SKU]],'[1]All Skus'!$A:$Y,2,FALSE))="AMX",(VLOOKUP(Table2[[#This Row],[SKU]],'[1]All Skus'!$A:$Y,17,FALSE)),""))</f>
        <v>0</v>
      </c>
      <c r="N296" s="23">
        <f>(IF((VLOOKUP(Table2[[#This Row],[SKU]],'[1]All Skus'!$A:$Y,2,FALSE))="AMX",(VLOOKUP(Table2[[#This Row],[SKU]],'[1]All Skus'!$A:$Y,18,FALSE)),""))</f>
        <v>0.5</v>
      </c>
      <c r="O296" s="23">
        <f>(IF((VLOOKUP(Table2[[#This Row],[SKU]],'[1]All Skus'!$A:$Y,2,FALSE))="AMX",(VLOOKUP(Table2[[#This Row],[SKU]],'[1]All Skus'!$A:$Y,19,FALSE)),""))</f>
        <v>4.5</v>
      </c>
      <c r="P296" s="23">
        <f>(IF((VLOOKUP(Table2[[#This Row],[SKU]],'[1]All Skus'!$A:$Y,2,FALSE))="AMX",(VLOOKUP(Table2[[#This Row],[SKU]],'[1]All Skus'!$A:$Y,20,FALSE)),""))</f>
        <v>4.5</v>
      </c>
      <c r="Q296" s="23">
        <f>(IF((VLOOKUP(Table2[[#This Row],[SKU]],'[1]All Skus'!$A:$Y,2,FALSE))="AMX",(VLOOKUP(Table2[[#This Row],[SKU]],'[1]All Skus'!$A:$Y,21,FALSE)),""))</f>
        <v>0.5</v>
      </c>
      <c r="R296" s="18" t="str">
        <f>(IF((VLOOKUP(Table2[[#This Row],[SKU]],'[1]All Skus'!$A:$Y,2,FALSE))="AMX",(VLOOKUP(Table2[[#This Row],[SKU]],'[1]All Skus'!$A:$Y,22,FALSE)),""))</f>
        <v>CN</v>
      </c>
      <c r="S296" s="18" t="str">
        <f>(IF((VLOOKUP(Table2[[#This Row],[SKU]],'[1]All Skus'!$A:$Y,2,FALSE))="AMX",(VLOOKUP(Table2[[#This Row],[SKU]],'[1]All Skus'!$A:$Y,23,FALSE)),""))</f>
        <v>Non Compliant</v>
      </c>
      <c r="T296" s="24">
        <f>(IF((VLOOKUP(Table2[[#This Row],[SKU]],'[1]All Skus'!$A:$Y,2,FALSE))="AMX",(VLOOKUP(Table2[[#This Row],[SKU]],'[1]All Skus'!$A:$Y,24,FALSE)),""))</f>
        <v>0</v>
      </c>
      <c r="U296" s="18">
        <v>294</v>
      </c>
    </row>
  </sheetData>
  <conditionalFormatting sqref="A1 A3:A1048576">
    <cfRule type="duplicateValues" dxfId="7" priority="4"/>
  </conditionalFormatting>
  <conditionalFormatting sqref="A265:A274">
    <cfRule type="duplicateValues" dxfId="6" priority="7"/>
    <cfRule type="duplicateValues" dxfId="5" priority="8"/>
  </conditionalFormatting>
  <conditionalFormatting sqref="A2:H2 A3:J3 A4:T296">
    <cfRule type="cellIs" dxfId="4" priority="3" operator="equal">
      <formula>0</formula>
    </cfRule>
  </conditionalFormatting>
  <conditionalFormatting sqref="K2:T3">
    <cfRule type="cellIs" dxfId="3" priority="2" operator="equal">
      <formula>0</formula>
    </cfRule>
  </conditionalFormatting>
  <conditionalFormatting sqref="K3:T296">
    <cfRule type="cellIs" dxfId="2" priority="5" operator="equal">
      <formula>3.45996E+110</formula>
    </cfRule>
  </conditionalFormatting>
  <conditionalFormatting sqref="U2">
    <cfRule type="cellIs" dxfId="1" priority="1" operator="equal">
      <formula>0</formula>
    </cfRule>
  </conditionalFormatting>
  <conditionalFormatting sqref="V2">
    <cfRule type="cellIs" dxfId="0" priority="6" operator="equal">
      <formula>0</formula>
    </cfRule>
  </conditionalFormatting>
  <pageMargins left="0.7" right="0.7" top="0.75" bottom="0.75" header="0.3" footer="0.3"/>
  <pageSetup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2025-08-29T15:43:55Z</dcterms:created>
  <dcterms:modified xsi:type="dcterms:W3CDTF">2025-08-29T15:44:55Z</dcterms:modified>
</cp:coreProperties>
</file>